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3170" activeTab="0"/>
  </bookViews>
  <sheets>
    <sheet name="Charakterbogen" sheetId="1" r:id="rId1"/>
    <sheet name="Berufe" sheetId="2" r:id="rId2"/>
    <sheet name="Fertigkeiten" sheetId="3" r:id="rId3"/>
    <sheet name="Ausrüstung" sheetId="4" r:id="rId4"/>
    <sheet name="Waffen" sheetId="5" r:id="rId5"/>
    <sheet name="Besondere Eigenschaften" sheetId="6" r:id="rId6"/>
    <sheet name="Tabelle1" sheetId="7" r:id="rId7"/>
    <sheet name="Tabelle2" sheetId="8" r:id="rId8"/>
    <sheet name="Tabelle3" sheetId="9" r:id="rId9"/>
  </sheets>
  <definedNames>
    <definedName name="Artefakte">'Ausrüstung'!$A$36:$A$42</definedName>
    <definedName name="Attrib">'Berufe'!$B$20:$B$24</definedName>
    <definedName name="Ausrüstung">'Ausrüstung'!$A$4:$A$33</definedName>
    <definedName name="Beruf">'Berufe'!$A$4:$A$18</definedName>
    <definedName name="Berufe">'Berufe'!$A$5:$A$18</definedName>
    <definedName name="_xlnm.Print_Area" localSheetId="0">'Charakterbogen'!$A$1:$AL$130</definedName>
    <definedName name="Eigenschaften">'Besondere Eigenschaften'!$A$4:$A$101</definedName>
    <definedName name="Eins">'Berufe'!$A$20:$A$23</definedName>
    <definedName name="Schutz">'Waffen'!$A$34:$A$41</definedName>
    <definedName name="Schutzaus">'Waffen'!$A$35:$A$37</definedName>
    <definedName name="Schutzausr.">'Waffen'!$A$35:$G$37</definedName>
    <definedName name="Waffen">'Waffen'!$A$4:$A$27</definedName>
  </definedNames>
  <calcPr fullCalcOnLoad="1"/>
</workbook>
</file>

<file path=xl/sharedStrings.xml><?xml version="1.0" encoding="utf-8"?>
<sst xmlns="http://schemas.openxmlformats.org/spreadsheetml/2006/main" count="940" uniqueCount="489">
  <si>
    <t>Extrem Belesen</t>
  </si>
  <si>
    <t>Experte (Athletik)</t>
  </si>
  <si>
    <t>Experte (Nahkampf)</t>
  </si>
  <si>
    <t>Experte (Widerstand)</t>
  </si>
  <si>
    <t>Experte (Charisma)</t>
  </si>
  <si>
    <t>Experte (Intuition)</t>
  </si>
  <si>
    <t>Experte (Willenskraft)</t>
  </si>
  <si>
    <t>Experte (Fernkampf)</t>
  </si>
  <si>
    <t>Experte (Heimlichkeit)</t>
  </si>
  <si>
    <t>Experte (Nachforschung)</t>
  </si>
  <si>
    <t>Experte (Okkultismus)</t>
  </si>
  <si>
    <t>Experte (Technik)</t>
  </si>
  <si>
    <t>Experte (Reflexe)</t>
  </si>
  <si>
    <t>Experte (Wissen)</t>
  </si>
  <si>
    <t>Meisterschaft (Athletik)</t>
  </si>
  <si>
    <t>Meisterschaft (Charisma)</t>
  </si>
  <si>
    <t>Meisterschaft (Heimlichkeit)</t>
  </si>
  <si>
    <t>Meisterschaft (Fernkampf)</t>
  </si>
  <si>
    <t>Meisterschaft (Intuition)</t>
  </si>
  <si>
    <t>Meisterschaft (Nachforschung)</t>
  </si>
  <si>
    <t>Meisterschaft (Nahkampf)</t>
  </si>
  <si>
    <t>Meisterschaft (Reflexe)</t>
  </si>
  <si>
    <t>Meisterschaft (Technik)</t>
  </si>
  <si>
    <t>Meisterschaft (Widerstand)</t>
  </si>
  <si>
    <t>Meisterschaft (Willenskraft)</t>
  </si>
  <si>
    <t>Meisterschaft (Okkultismus)</t>
  </si>
  <si>
    <t>Meisterschaft (Wissen)</t>
  </si>
  <si>
    <t>Jäger (Vampire)</t>
  </si>
  <si>
    <t>Jäger (Werwesen)</t>
  </si>
  <si>
    <t>Jäger (Zombies)</t>
  </si>
  <si>
    <r>
      <t xml:space="preserve">Bei Herausforderung auf </t>
    </r>
    <r>
      <rPr>
        <b/>
        <sz val="8"/>
        <color indexed="8"/>
        <rFont val="Arial"/>
        <family val="2"/>
      </rPr>
      <t>Geist+Reflexe</t>
    </r>
    <r>
      <rPr>
        <sz val="8"/>
        <color indexed="8"/>
        <rFont val="Arial"/>
        <family val="2"/>
      </rPr>
      <t xml:space="preserve"> alle 1en neu würfeln.</t>
    </r>
  </si>
  <si>
    <r>
      <t xml:space="preserve">Bei Herausforderung auf </t>
    </r>
    <r>
      <rPr>
        <b/>
        <sz val="8"/>
        <color indexed="8"/>
        <rFont val="Arial"/>
        <family val="2"/>
      </rPr>
      <t>Körper+Widerstand</t>
    </r>
    <r>
      <rPr>
        <sz val="8"/>
        <color indexed="8"/>
        <rFont val="Arial"/>
        <family val="2"/>
      </rPr>
      <t xml:space="preserve"> alle 1en neu würfeln.</t>
    </r>
  </si>
  <si>
    <t>Kann als Handlung einen 3 m durchmessenden Schutzkreis erschaffen.</t>
  </si>
  <si>
    <r>
      <t xml:space="preserve">Bei Vert. gg. übernatürl. Wesen auf </t>
    </r>
    <r>
      <rPr>
        <b/>
        <sz val="8"/>
        <color indexed="8"/>
        <rFont val="Arial"/>
        <family val="2"/>
      </rPr>
      <t xml:space="preserve">S.+Willenskraft </t>
    </r>
    <r>
      <rPr>
        <sz val="8"/>
        <color indexed="8"/>
        <rFont val="Arial"/>
        <family val="2"/>
      </rPr>
      <t>1 Würfel neu würfeln</t>
    </r>
  </si>
  <si>
    <t>Bei Angriff gg. Vampir Würfel in Höhe des Pflock-Angriffsb. neu würfeln.</t>
  </si>
  <si>
    <r>
      <t xml:space="preserve">Bei Herausforderung auf </t>
    </r>
    <r>
      <rPr>
        <b/>
        <sz val="8"/>
        <color indexed="8"/>
        <rFont val="Arial"/>
        <family val="2"/>
      </rPr>
      <t>Geist+Wissen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[Ägyptologie]</t>
    </r>
    <r>
      <rPr>
        <sz val="8"/>
        <color indexed="8"/>
        <rFont val="Arial"/>
        <family val="2"/>
      </rPr>
      <t xml:space="preserve"> Bonus von +2</t>
    </r>
  </si>
  <si>
    <r>
      <t xml:space="preserve">Bei Herausforderung auf </t>
    </r>
    <r>
      <rPr>
        <b/>
        <sz val="8"/>
        <color indexed="8"/>
        <rFont val="Arial"/>
        <family val="2"/>
      </rPr>
      <t>Geist+Wissen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[Mittelalter]</t>
    </r>
    <r>
      <rPr>
        <sz val="8"/>
        <color indexed="8"/>
        <rFont val="Arial"/>
        <family val="2"/>
      </rPr>
      <t xml:space="preserve"> Bonus von +2</t>
    </r>
  </si>
  <si>
    <r>
      <t xml:space="preserve">Bei Herausforderung auf </t>
    </r>
    <r>
      <rPr>
        <b/>
        <sz val="8"/>
        <color indexed="8"/>
        <rFont val="Arial"/>
        <family val="2"/>
      </rPr>
      <t>Geist+Wissen [Theologie]</t>
    </r>
    <r>
      <rPr>
        <sz val="8"/>
        <color indexed="8"/>
        <rFont val="Arial"/>
        <family val="2"/>
      </rPr>
      <t xml:space="preserve"> Bonus von +2</t>
    </r>
  </si>
  <si>
    <r>
      <t xml:space="preserve">1x pro Herausf. auf </t>
    </r>
    <r>
      <rPr>
        <b/>
        <sz val="8"/>
        <color indexed="8"/>
        <rFont val="Arial"/>
        <family val="2"/>
      </rPr>
      <t>K.+Athletik</t>
    </r>
    <r>
      <rPr>
        <sz val="8"/>
        <color indexed="8"/>
        <rFont val="Arial"/>
        <family val="2"/>
      </rPr>
      <t xml:space="preserve"> einen  GJ einen Würfel neu würfeln lassen.</t>
    </r>
  </si>
  <si>
    <r>
      <t xml:space="preserve">1x pro Herausf. auf </t>
    </r>
    <r>
      <rPr>
        <b/>
        <sz val="8"/>
        <color indexed="8"/>
        <rFont val="Arial"/>
        <family val="2"/>
      </rPr>
      <t>S.+Intuition</t>
    </r>
    <r>
      <rPr>
        <sz val="8"/>
        <color indexed="8"/>
        <rFont val="Arial"/>
        <family val="2"/>
      </rPr>
      <t xml:space="preserve"> einen  GJ einen Würfel neu würfeln lassen.</t>
    </r>
  </si>
  <si>
    <r>
      <t>1x pro H. auf G</t>
    </r>
    <r>
      <rPr>
        <b/>
        <sz val="8"/>
        <color indexed="8"/>
        <rFont val="Arial"/>
        <family val="2"/>
      </rPr>
      <t>.+Heimlichkeit</t>
    </r>
    <r>
      <rPr>
        <sz val="8"/>
        <color indexed="8"/>
        <rFont val="Arial"/>
        <family val="2"/>
      </rPr>
      <t xml:space="preserve"> einen  GJ einen Würfel neu würfeln lassen.</t>
    </r>
  </si>
  <si>
    <t>Im Kampf gegen Ghule bei Angriff/Verteidigung pro H. ein Bonuswürfel.</t>
  </si>
  <si>
    <t>Im Kampf gegen Vampire bei Angriff/Verteidigung pro H. ein Bonuswürfel.</t>
  </si>
  <si>
    <t>Im Kampf gegen Werwesen bei Angriff/Verteidigung pro H. ein Bonuswürfel.</t>
  </si>
  <si>
    <t>Im Kampf gegen Zombies bei Angriff/Verteidigung pro H. ein Bonuswürfel.</t>
  </si>
  <si>
    <t>Der GJ kann hat Kontakte in der High Society, die er nutzen kann.</t>
  </si>
  <si>
    <t>Der GJ kann hat Kontakte bei den Medien, die er nutzen kann.</t>
  </si>
  <si>
    <t>Der GJ kann hat Kontakte in der Unterwelt, die er nutzen kann.</t>
  </si>
  <si>
    <t>Der GJ kann hat Kontakte bei der Polizei, die er nutzen kann.</t>
  </si>
  <si>
    <t>Regeneriet pro 15 Min. Meditation einen Ausdauerpunkt</t>
  </si>
  <si>
    <r>
      <t xml:space="preserve">Bei Herausforderung auf </t>
    </r>
    <r>
      <rPr>
        <b/>
        <sz val="8"/>
        <color indexed="8"/>
        <rFont val="Arial"/>
        <family val="2"/>
      </rPr>
      <t>Körper+Nahkampf</t>
    </r>
    <r>
      <rPr>
        <sz val="8"/>
        <color indexed="8"/>
        <rFont val="Arial"/>
        <family val="2"/>
      </rPr>
      <t xml:space="preserve"> alle 1en neu würfeln.</t>
    </r>
  </si>
  <si>
    <r>
      <t xml:space="preserve">Bei Herausforderung auf </t>
    </r>
    <r>
      <rPr>
        <b/>
        <sz val="8"/>
        <color indexed="8"/>
        <rFont val="Arial"/>
        <family val="2"/>
      </rPr>
      <t>Geist+Fernkampf</t>
    </r>
    <r>
      <rPr>
        <sz val="8"/>
        <color indexed="8"/>
        <rFont val="Arial"/>
        <family val="2"/>
      </rPr>
      <t xml:space="preserve"> alle 1en neu würfeln.</t>
    </r>
  </si>
  <si>
    <t>Genießt alle Vorteile eines Polizisten.</t>
  </si>
  <si>
    <t>Der G. ist reich und genießt alle entsprechenden Vorteile.</t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</si>
  <si>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Geist+Technik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</si>
  <si>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Geist+Technik</t>
    </r>
    <r>
      <rPr>
        <sz val="8"/>
        <color indexed="8"/>
        <rFont val="Arial"/>
        <family val="2"/>
      </rPr>
      <t xml:space="preserve"> statt 2 jetzt 4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</si>
  <si>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Geist+Wissen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</si>
  <si>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Geist+Wissen</t>
    </r>
    <r>
      <rPr>
        <sz val="8"/>
        <color indexed="8"/>
        <rFont val="Arial"/>
        <family val="2"/>
      </rPr>
      <t xml:space="preserve"> statt 2 jetzt 4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</si>
  <si>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Geist+Nachforschung</t>
    </r>
    <r>
      <rPr>
        <sz val="8"/>
        <color indexed="8"/>
        <rFont val="Arial"/>
        <family val="2"/>
      </rPr>
      <t xml:space="preserve"> statt 2 jetzt 3 Bonuswürfel. </t>
    </r>
  </si>
  <si>
    <r>
      <t>1 SP.</t>
    </r>
    <r>
      <rPr>
        <sz val="8"/>
        <color indexed="8"/>
        <rFont val="Arial"/>
        <family val="2"/>
      </rPr>
      <t xml:space="preserve"> Auf </t>
    </r>
    <r>
      <rPr>
        <b/>
        <sz val="8"/>
        <color indexed="8"/>
        <rFont val="Arial"/>
        <family val="2"/>
      </rPr>
      <t>Geist+Nachforschung</t>
    </r>
    <r>
      <rPr>
        <sz val="8"/>
        <color indexed="8"/>
        <rFont val="Arial"/>
        <family val="2"/>
      </rPr>
      <t xml:space="preserve"> statt 2 jetzt 4 Bonuswürfel. </t>
    </r>
  </si>
  <si>
    <r>
      <t>2 SP.</t>
    </r>
    <r>
      <rPr>
        <sz val="8"/>
        <color indexed="8"/>
        <rFont val="Arial"/>
        <family val="2"/>
      </rPr>
      <t xml:space="preserve"> Einen zweiten  Nahkampfangriff duchführen. (1x pro Runde)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</si>
  <si>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Seele</t>
    </r>
    <r>
      <rPr>
        <sz val="8"/>
        <color indexed="8"/>
        <rFont val="Arial"/>
        <family val="2"/>
      </rPr>
      <t xml:space="preserve"> würfeln und einen Erfolg weitergeben.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</si>
  <si>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Körper+Nahkampf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</si>
  <si>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Geist+Fernkampf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</si>
  <si>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Seele+Intuition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</si>
  <si>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Seele+Intuition</t>
    </r>
    <r>
      <rPr>
        <sz val="8"/>
        <color indexed="8"/>
        <rFont val="Arial"/>
        <family val="2"/>
      </rPr>
      <t xml:space="preserve"> statt 2 jetzt 4 Bonuswürfel. </t>
    </r>
  </si>
  <si>
    <r>
      <t>1 SP</t>
    </r>
    <r>
      <rPr>
        <sz val="8"/>
        <color indexed="8"/>
        <rFont val="Arial"/>
        <family val="2"/>
      </rPr>
      <t>. Kann Angriff in seiner unmittelb. Umgebung auf sich umlenken.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</si>
  <si>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Geist+Okkultismus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</si>
  <si>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Geist+Okkultismus</t>
    </r>
    <r>
      <rPr>
        <sz val="8"/>
        <color indexed="8"/>
        <rFont val="Arial"/>
        <family val="2"/>
      </rPr>
      <t xml:space="preserve"> statt 2 jetzt 4 Bonuswürfel. </t>
    </r>
  </si>
  <si>
    <r>
      <t xml:space="preserve"> 1 SP</t>
    </r>
    <r>
      <rPr>
        <sz val="8"/>
        <color indexed="8"/>
        <rFont val="Arial"/>
        <family val="2"/>
      </rPr>
      <t xml:space="preserve">. Bei Wurf auf </t>
    </r>
    <r>
      <rPr>
        <b/>
        <sz val="8"/>
        <color indexed="8"/>
        <rFont val="Arial"/>
        <family val="2"/>
      </rPr>
      <t>Seele+Intuition</t>
    </r>
    <r>
      <rPr>
        <sz val="8"/>
        <color indexed="8"/>
        <rFont val="Arial"/>
        <family val="2"/>
      </rPr>
      <t xml:space="preserve"> 1 Erfolg an anderen GJ abgeben.</t>
    </r>
  </si>
  <si>
    <r>
      <t xml:space="preserve"> 1 SP</t>
    </r>
    <r>
      <rPr>
        <sz val="8"/>
        <color indexed="8"/>
        <rFont val="Arial"/>
        <family val="2"/>
      </rPr>
      <t>. Bei Wurf auf</t>
    </r>
    <r>
      <rPr>
        <b/>
        <sz val="8"/>
        <color indexed="8"/>
        <rFont val="Arial"/>
        <family val="2"/>
      </rPr>
      <t xml:space="preserve"> Geist+Okkultismus</t>
    </r>
    <r>
      <rPr>
        <sz val="8"/>
        <color indexed="8"/>
        <rFont val="Arial"/>
        <family val="2"/>
      </rPr>
      <t xml:space="preserve"> 1 Erfolg an anderen GJ abgeben.</t>
    </r>
  </si>
  <si>
    <r>
      <t xml:space="preserve"> 1 SP</t>
    </r>
    <r>
      <rPr>
        <sz val="8"/>
        <color indexed="8"/>
        <rFont val="Arial"/>
        <family val="2"/>
      </rPr>
      <t>. Bei Wurf auf</t>
    </r>
    <r>
      <rPr>
        <b/>
        <sz val="8"/>
        <color indexed="8"/>
        <rFont val="Arial"/>
        <family val="2"/>
      </rPr>
      <t xml:space="preserve"> Geist+Wissen</t>
    </r>
    <r>
      <rPr>
        <sz val="8"/>
        <color indexed="8"/>
        <rFont val="Arial"/>
        <family val="2"/>
      </rPr>
      <t xml:space="preserve"> 1 Erfolg an anderen GJ abgeben.</t>
    </r>
  </si>
  <si>
    <r>
      <t xml:space="preserve"> 1 SP</t>
    </r>
    <r>
      <rPr>
        <sz val="8"/>
        <color indexed="8"/>
        <rFont val="Arial"/>
        <family val="2"/>
      </rPr>
      <t>. Bei Wurf auf</t>
    </r>
    <r>
      <rPr>
        <b/>
        <sz val="8"/>
        <color indexed="8"/>
        <rFont val="Arial"/>
        <family val="2"/>
      </rPr>
      <t xml:space="preserve"> Geist+Technik</t>
    </r>
    <r>
      <rPr>
        <sz val="8"/>
        <color indexed="8"/>
        <rFont val="Arial"/>
        <family val="2"/>
      </rPr>
      <t xml:space="preserve"> 1 Erfolg an anderen GJ abgeben.</t>
    </r>
  </si>
  <si>
    <r>
      <t xml:space="preserve"> 1 SP</t>
    </r>
    <r>
      <rPr>
        <sz val="8"/>
        <color indexed="8"/>
        <rFont val="Arial"/>
        <family val="2"/>
      </rPr>
      <t>. Bei Wurf auf</t>
    </r>
    <r>
      <rPr>
        <b/>
        <sz val="8"/>
        <color indexed="8"/>
        <rFont val="Arial"/>
        <family val="2"/>
      </rPr>
      <t xml:space="preserve"> Geist+Nachforschung</t>
    </r>
    <r>
      <rPr>
        <sz val="8"/>
        <color indexed="8"/>
        <rFont val="Arial"/>
        <family val="2"/>
      </rPr>
      <t xml:space="preserve"> 1 Erfolg an anderen GJ abgeben.</t>
    </r>
  </si>
  <si>
    <r>
      <t>2 SP.</t>
    </r>
    <r>
      <rPr>
        <sz val="8"/>
        <color indexed="8"/>
        <rFont val="Arial"/>
        <family val="2"/>
      </rPr>
      <t xml:space="preserve"> Einen zweiten Fernkampfangriff duchführen. (1x pro Runde)</t>
    </r>
  </si>
  <si>
    <r>
      <t xml:space="preserve">Pro Abenteuer 2 Würfel für H.. auf </t>
    </r>
    <r>
      <rPr>
        <b/>
        <sz val="8"/>
        <color indexed="8"/>
        <rFont val="Arial"/>
        <family val="2"/>
      </rPr>
      <t>Körper+Fertigkeit</t>
    </r>
    <r>
      <rPr>
        <sz val="8"/>
        <color indexed="8"/>
        <rFont val="Arial"/>
        <family val="2"/>
      </rPr>
      <t xml:space="preserve"> erneut würfeln.</t>
    </r>
  </si>
  <si>
    <r>
      <t xml:space="preserve">Pro Abenteuer 3 Würfel für H.. auf </t>
    </r>
    <r>
      <rPr>
        <b/>
        <sz val="8"/>
        <color indexed="8"/>
        <rFont val="Arial"/>
        <family val="2"/>
      </rPr>
      <t>Körper+Fertigkeit</t>
    </r>
    <r>
      <rPr>
        <sz val="8"/>
        <color indexed="8"/>
        <rFont val="Arial"/>
        <family val="2"/>
      </rPr>
      <t xml:space="preserve"> erneut würfeln.</t>
    </r>
  </si>
  <si>
    <r>
      <t xml:space="preserve">Pro Abenteuer 2 Würfel für H.. auf </t>
    </r>
    <r>
      <rPr>
        <b/>
        <sz val="8"/>
        <color indexed="8"/>
        <rFont val="Arial"/>
        <family val="2"/>
      </rPr>
      <t>Geist+Fertigkeit</t>
    </r>
    <r>
      <rPr>
        <sz val="8"/>
        <color indexed="8"/>
        <rFont val="Arial"/>
        <family val="2"/>
      </rPr>
      <t xml:space="preserve"> erneut würfeln.</t>
    </r>
  </si>
  <si>
    <r>
      <t xml:space="preserve">Pro Abenteuer 3 Würfel für H.. auf </t>
    </r>
    <r>
      <rPr>
        <b/>
        <sz val="8"/>
        <color indexed="8"/>
        <rFont val="Arial"/>
        <family val="2"/>
      </rPr>
      <t>Geist+Fertigkeit</t>
    </r>
    <r>
      <rPr>
        <sz val="8"/>
        <color indexed="8"/>
        <rFont val="Arial"/>
        <family val="2"/>
      </rPr>
      <t xml:space="preserve"> erneut würfeln.</t>
    </r>
  </si>
  <si>
    <r>
      <t xml:space="preserve">Pro Abenteuer 2 Würfel für H.. auf </t>
    </r>
    <r>
      <rPr>
        <b/>
        <sz val="8"/>
        <color indexed="8"/>
        <rFont val="Arial"/>
        <family val="2"/>
      </rPr>
      <t>Seele+Fertigkeit</t>
    </r>
    <r>
      <rPr>
        <sz val="8"/>
        <color indexed="8"/>
        <rFont val="Arial"/>
        <family val="2"/>
      </rPr>
      <t xml:space="preserve"> erneut würfeln.</t>
    </r>
  </si>
  <si>
    <r>
      <t xml:space="preserve">Pro Abenteuer 3 Würfel für H.. auf </t>
    </r>
    <r>
      <rPr>
        <b/>
        <sz val="8"/>
        <color indexed="8"/>
        <rFont val="Arial"/>
        <family val="2"/>
      </rPr>
      <t>Seele+Fertigkeit</t>
    </r>
    <r>
      <rPr>
        <sz val="8"/>
        <color indexed="8"/>
        <rFont val="Arial"/>
        <family val="2"/>
      </rPr>
      <t xml:space="preserve"> erneut würfeln.</t>
    </r>
  </si>
  <si>
    <r>
      <t xml:space="preserve">1 SP </t>
    </r>
    <r>
      <rPr>
        <sz val="8"/>
        <color indexed="8"/>
        <rFont val="Arial"/>
        <family val="2"/>
      </rPr>
      <t>für jeden Gesegneten</t>
    </r>
    <r>
      <rPr>
        <b/>
        <sz val="8"/>
        <color indexed="8"/>
        <rFont val="Arial"/>
        <family val="2"/>
      </rPr>
      <t>.</t>
    </r>
    <r>
      <rPr>
        <sz val="8"/>
        <color indexed="8"/>
        <rFont val="Arial"/>
        <family val="2"/>
      </rPr>
      <t xml:space="preserve"> 1 x pro Abenteuer die gesamte Gruppe segnen.</t>
    </r>
  </si>
  <si>
    <r>
      <t xml:space="preserve">Mit einer Herausforderung auf </t>
    </r>
    <r>
      <rPr>
        <b/>
        <sz val="8"/>
        <color indexed="8"/>
        <rFont val="Arial"/>
        <family val="2"/>
      </rPr>
      <t>Geist+Wissen</t>
    </r>
    <r>
      <rPr>
        <sz val="8"/>
        <color indexed="8"/>
        <rFont val="Arial"/>
        <family val="2"/>
      </rPr>
      <t xml:space="preserve"> Verletzte versorgen.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</si>
  <si>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Körper+Athletik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</si>
  <si>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Körper+Athletik</t>
    </r>
    <r>
      <rPr>
        <sz val="8"/>
        <color indexed="8"/>
        <rFont val="Arial"/>
        <family val="2"/>
      </rPr>
      <t xml:space="preserve"> statt 2 jetzt 4 Bonuswürfel. </t>
    </r>
  </si>
  <si>
    <t xml:space="preserve">Bei Angriff mit Kreuz an, erhöht sich dessen Angriffswert um +1. </t>
  </si>
  <si>
    <r>
      <t xml:space="preserve">Bei Wurf auf </t>
    </r>
    <r>
      <rPr>
        <b/>
        <sz val="8"/>
        <color indexed="8"/>
        <rFont val="Arial"/>
        <family val="2"/>
      </rPr>
      <t>Seele+Willenskraft</t>
    </r>
    <r>
      <rPr>
        <sz val="8"/>
        <color indexed="8"/>
        <rFont val="Arial"/>
        <family val="2"/>
      </rPr>
      <t xml:space="preserve"> 1x pro Wurf für 1 SP einen Erfolg kaufen.</t>
    </r>
  </si>
  <si>
    <r>
      <t xml:space="preserve">Bei Wurf auf </t>
    </r>
    <r>
      <rPr>
        <b/>
        <sz val="8"/>
        <color indexed="8"/>
        <rFont val="Arial"/>
        <family val="2"/>
      </rPr>
      <t>Geist+Reflexe</t>
    </r>
    <r>
      <rPr>
        <sz val="8"/>
        <color indexed="8"/>
        <rFont val="Arial"/>
        <family val="2"/>
      </rPr>
      <t xml:space="preserve"> 1x pro Wurf für 1 SP einen Erfolg kaufen.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</si>
  <si>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Geist+Heimlichkeit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</si>
  <si>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Geist+Heimlichkeit</t>
    </r>
    <r>
      <rPr>
        <sz val="8"/>
        <color indexed="8"/>
        <rFont val="Arial"/>
        <family val="2"/>
      </rPr>
      <t xml:space="preserve"> statt 2 jetzt 4 Bonuswürfel. </t>
    </r>
  </si>
  <si>
    <r>
      <t xml:space="preserve">Bei Herausforderung auf </t>
    </r>
    <r>
      <rPr>
        <b/>
        <sz val="8"/>
        <color indexed="8"/>
        <rFont val="Arial"/>
        <family val="2"/>
      </rPr>
      <t>Seele+Willenskraft</t>
    </r>
    <r>
      <rPr>
        <sz val="8"/>
        <color indexed="8"/>
        <rFont val="Arial"/>
        <family val="2"/>
      </rPr>
      <t xml:space="preserve"> alle 1en neu würfeln.</t>
    </r>
  </si>
  <si>
    <r>
      <t>1 SP.</t>
    </r>
    <r>
      <rPr>
        <sz val="8"/>
        <color indexed="8"/>
        <rFont val="Arial"/>
        <family val="2"/>
      </rPr>
      <t xml:space="preserve">.Bei Angriffswurf auf </t>
    </r>
    <r>
      <rPr>
        <b/>
        <sz val="8"/>
        <color indexed="8"/>
        <rFont val="Arial"/>
        <family val="2"/>
      </rPr>
      <t>Seele</t>
    </r>
    <r>
      <rPr>
        <sz val="8"/>
        <color indexed="8"/>
        <rFont val="Arial"/>
        <family val="2"/>
      </rPr>
      <t xml:space="preserve"> (ohne Fertigk.) statt 2 jetzt 3 Bonuswürfel. </t>
    </r>
  </si>
  <si>
    <t>Ist Voraussetzungen manche Besonderen Eigenschaften.</t>
  </si>
  <si>
    <t>Der G. kann 1x pro Abenteuer Wasser weihen.Reicht für 3 Anwendungen.</t>
  </si>
  <si>
    <r>
      <t xml:space="preserve">Bei Wurf auf </t>
    </r>
    <r>
      <rPr>
        <b/>
        <sz val="8"/>
        <color indexed="8"/>
        <rFont val="Arial"/>
        <family val="2"/>
      </rPr>
      <t>Körper+Widerstand</t>
    </r>
    <r>
      <rPr>
        <sz val="8"/>
        <color indexed="8"/>
        <rFont val="Arial"/>
        <family val="2"/>
      </rPr>
      <t xml:space="preserve"> 1x pro Wurf für 1 SP einen Erfolg kaufen.</t>
    </r>
  </si>
  <si>
    <r>
      <t xml:space="preserve">Bei Wurf auf  </t>
    </r>
    <r>
      <rPr>
        <b/>
        <sz val="8"/>
        <color indexed="8"/>
        <rFont val="Calibri"/>
        <family val="2"/>
      </rPr>
      <t>Körper+Widerstand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</si>
  <si>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Körper+Nahkampf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</si>
  <si>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Körper+Athletik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</si>
  <si>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Seele+Charisma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</si>
  <si>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Seele+Intuition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</si>
  <si>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Seele+Willenskraft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</si>
  <si>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Geist+Fernkampf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</si>
  <si>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Geist+Heimlichkeit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</si>
  <si>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Geist+Nachforschung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</si>
  <si>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Geist+Okkultismus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</si>
  <si>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Geist+Reflexe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</si>
  <si>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Geist+Technik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</si>
  <si>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Geist+Wissen</t>
    </r>
    <r>
      <rPr>
        <sz val="8"/>
        <color indexed="8"/>
        <rFont val="Calibri"/>
        <family val="2"/>
      </rPr>
      <t xml:space="preserve"> zählt genau eine 4 als zusätzl. Erfolg.</t>
    </r>
  </si>
  <si>
    <r>
      <t xml:space="preserve">Bei Wurf auf  </t>
    </r>
    <r>
      <rPr>
        <b/>
        <sz val="8"/>
        <color indexed="8"/>
        <rFont val="Calibri"/>
        <family val="2"/>
      </rPr>
      <t>Körper+Athletik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</si>
  <si>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Seele+Charisma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</si>
  <si>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Geist+Fernkampf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</si>
  <si>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Geist+Heimlichkeit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</si>
  <si>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Seele+Intuition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</si>
  <si>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Geist+Nachforschung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</si>
  <si>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Körper+Nahkampf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</si>
  <si>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Geist+Okkultismus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</si>
  <si>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Geist+Reflexe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</si>
  <si>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Geist+Technik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</si>
  <si>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Körper+Widerstand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</si>
  <si>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Seele+Willenskraft</t>
    </r>
    <r>
      <rPr>
        <sz val="8"/>
        <color indexed="8"/>
        <rFont val="Calibri"/>
        <family val="2"/>
      </rPr>
      <t xml:space="preserve"> zählen alle 4en als zusätzl. Erfolge.</t>
    </r>
  </si>
  <si>
    <r>
      <t xml:space="preserve">Bei Wurf auf  </t>
    </r>
    <r>
      <rPr>
        <b/>
        <sz val="8"/>
        <color indexed="8"/>
        <rFont val="Calibri"/>
        <family val="2"/>
      </rPr>
      <t>Geist+Wissen</t>
    </r>
    <r>
      <rPr>
        <sz val="8"/>
        <color indexed="8"/>
        <rFont val="Calibri"/>
        <family val="2"/>
      </rPr>
      <t xml:space="preserve"> zählen alle 4en als zusätzl. Erfolge.</t>
    </r>
  </si>
  <si>
    <t>Name:</t>
  </si>
  <si>
    <t>Beruf:</t>
  </si>
  <si>
    <t>Wert</t>
  </si>
  <si>
    <t>Würfel</t>
  </si>
  <si>
    <t>AP</t>
  </si>
  <si>
    <t>Ausdauer:</t>
  </si>
  <si>
    <t>Körper:</t>
  </si>
  <si>
    <t>Geist:</t>
  </si>
  <si>
    <t>Robust</t>
  </si>
  <si>
    <t>Athletik</t>
  </si>
  <si>
    <t>Fernkampf</t>
  </si>
  <si>
    <t>AP Gesamt:</t>
  </si>
  <si>
    <t>Nahkampf</t>
  </si>
  <si>
    <t>Heimlichkeit</t>
  </si>
  <si>
    <t>Widerstand:</t>
  </si>
  <si>
    <t>Nachforschung</t>
  </si>
  <si>
    <t>AP Rest:</t>
  </si>
  <si>
    <t>Seele:</t>
  </si>
  <si>
    <t>Okkultismus</t>
  </si>
  <si>
    <t>Alter:</t>
  </si>
  <si>
    <t>Charisma</t>
  </si>
  <si>
    <t>Reflexe</t>
  </si>
  <si>
    <t>Größe:</t>
  </si>
  <si>
    <t>Intuition</t>
  </si>
  <si>
    <t>Technik</t>
  </si>
  <si>
    <t>Haarfarbe:</t>
  </si>
  <si>
    <t>Willenskraft</t>
  </si>
  <si>
    <t>Wissen</t>
  </si>
  <si>
    <t>Religion:</t>
  </si>
  <si>
    <t>Waffen</t>
  </si>
  <si>
    <t>Schutz</t>
  </si>
  <si>
    <t>N / F / S</t>
  </si>
  <si>
    <t>Grundwert:</t>
  </si>
  <si>
    <t>Bonus</t>
  </si>
  <si>
    <t>Physisch</t>
  </si>
  <si>
    <t>Widerstand</t>
  </si>
  <si>
    <t>Silber</t>
  </si>
  <si>
    <t>(Nahkampf)</t>
  </si>
  <si>
    <t>Geweiht</t>
  </si>
  <si>
    <t>Pflock</t>
  </si>
  <si>
    <t>(Fernkampf)</t>
  </si>
  <si>
    <t>Magie</t>
  </si>
  <si>
    <t>Feuer</t>
  </si>
  <si>
    <t>(Seele)</t>
  </si>
  <si>
    <t>Sonstige</t>
  </si>
  <si>
    <t>1-AP-Dinge:</t>
  </si>
  <si>
    <t>Bezeichnung</t>
  </si>
  <si>
    <t>Schlagwort</t>
  </si>
  <si>
    <t>Auswirkung</t>
  </si>
  <si>
    <t>Unterstützt</t>
  </si>
  <si>
    <t>Abenteuer</t>
  </si>
  <si>
    <t>Spielleiter</t>
  </si>
  <si>
    <t>Beruf</t>
  </si>
  <si>
    <t>Fertigkeit 1</t>
  </si>
  <si>
    <t>Fertigkeit 2</t>
  </si>
  <si>
    <t>Besondere Eigenschaft 1</t>
  </si>
  <si>
    <t>Besondere Eigenschaft 2</t>
  </si>
  <si>
    <t>Arzt</t>
  </si>
  <si>
    <t>Wissen +1</t>
  </si>
  <si>
    <t>Charisma +1</t>
  </si>
  <si>
    <t>Spezialgebiet: Erste Hilfe</t>
  </si>
  <si>
    <t>Inspektor</t>
  </si>
  <si>
    <t>Nachforschung +1</t>
  </si>
  <si>
    <t>Fernkampf +1</t>
  </si>
  <si>
    <t>Polizeimarke</t>
  </si>
  <si>
    <t>Kontakte (Polizei)</t>
  </si>
  <si>
    <t>Journalist</t>
  </si>
  <si>
    <t>Presseausweis</t>
  </si>
  <si>
    <t>Kontakte (Medien)</t>
  </si>
  <si>
    <t>Okkultist</t>
  </si>
  <si>
    <t>Okkultismus +1</t>
  </si>
  <si>
    <t>Willenskraft +1</t>
  </si>
  <si>
    <t>Profunde Einsichten</t>
  </si>
  <si>
    <t>Personenschützer</t>
  </si>
  <si>
    <t>Intuition +1</t>
  </si>
  <si>
    <t>Widerstand +1</t>
  </si>
  <si>
    <t>Nimm mich !</t>
  </si>
  <si>
    <t>Priester</t>
  </si>
  <si>
    <t>Wahrer Glaube</t>
  </si>
  <si>
    <t>Privatdetektiv</t>
  </si>
  <si>
    <t>Heimlichkeit +1</t>
  </si>
  <si>
    <t>Kontakte (Unterwelt)</t>
  </si>
  <si>
    <t>Professor</t>
  </si>
  <si>
    <t>Belesen</t>
  </si>
  <si>
    <t>Schauspieler</t>
  </si>
  <si>
    <t>Gewinnendes Lächeln</t>
  </si>
  <si>
    <t>Sekretär</t>
  </si>
  <si>
    <t>Gutes Gespür</t>
  </si>
  <si>
    <t>Shaolinmönch</t>
  </si>
  <si>
    <t>Nahkampf +1</t>
  </si>
  <si>
    <t>Meditation</t>
  </si>
  <si>
    <t>Spezialeinheit Terrorabwehr (SO15)</t>
  </si>
  <si>
    <t>Unauffällig</t>
  </si>
  <si>
    <t>Techniker</t>
  </si>
  <si>
    <t>Technik +1</t>
  </si>
  <si>
    <t>Bastler</t>
  </si>
  <si>
    <t>Tochter / Sohn aus gutem Hause</t>
  </si>
  <si>
    <t xml:space="preserve">Reich </t>
  </si>
  <si>
    <t>Kontakte (High Society)</t>
  </si>
  <si>
    <t>Berufe</t>
  </si>
  <si>
    <t>Ausrüstung</t>
  </si>
  <si>
    <t>Adrenalinspritze</t>
  </si>
  <si>
    <t>Med. Ausrüstung</t>
  </si>
  <si>
    <t>Arm- und Beinschienen</t>
  </si>
  <si>
    <t>Kleidung</t>
  </si>
  <si>
    <t>Brecheisen</t>
  </si>
  <si>
    <t>Werkzeug</t>
  </si>
  <si>
    <t>Dunkle Kleidung</t>
  </si>
  <si>
    <t>Dunkle Schuhe</t>
  </si>
  <si>
    <t>Schuhe</t>
  </si>
  <si>
    <t>Einfaches Kreuz</t>
  </si>
  <si>
    <t>Einsatzkoffer</t>
  </si>
  <si>
    <t>Aufbewahrung</t>
  </si>
  <si>
    <t>Elektropick</t>
  </si>
  <si>
    <t>Erste-Hilfe-Koffer</t>
  </si>
  <si>
    <t>Fernglas</t>
  </si>
  <si>
    <t>Sichtverbesserung</t>
  </si>
  <si>
    <t>Gasmaske</t>
  </si>
  <si>
    <t>Atemschutz</t>
  </si>
  <si>
    <t>Hasenpfote</t>
  </si>
  <si>
    <t>Amulett</t>
  </si>
  <si>
    <t>Kletterausrüstung</t>
  </si>
  <si>
    <t>Klettern</t>
  </si>
  <si>
    <t>Kleines Safeknacker-Set</t>
  </si>
  <si>
    <t>Nachtsichtgerät</t>
  </si>
  <si>
    <t>Painkiller-Tabletten</t>
  </si>
  <si>
    <t>PDA</t>
  </si>
  <si>
    <t>Computer</t>
  </si>
  <si>
    <t>Geist + Wissen +1, solange der Geisterjäger auf der Erde ist und Empfang hat.</t>
  </si>
  <si>
    <t>Schicke Kleidung</t>
  </si>
  <si>
    <t>Beim Einsatz von Charisma gegen das andere Geschlecht Seele + Charisma +1</t>
  </si>
  <si>
    <t>Schicke Schuhe</t>
  </si>
  <si>
    <t>Sportschuhe</t>
  </si>
  <si>
    <t>Spurensicherungsausrüstung</t>
  </si>
  <si>
    <t>Spurensicherung</t>
  </si>
  <si>
    <t>Stilvolle Kleidung</t>
  </si>
  <si>
    <t>Stilvolle Schuhe</t>
  </si>
  <si>
    <t>Tarnkleidung</t>
  </si>
  <si>
    <t>Tarnstiefel</t>
  </si>
  <si>
    <t>Verkleidungsset</t>
  </si>
  <si>
    <t>Werkzeugset</t>
  </si>
  <si>
    <t>Magische Kreide</t>
  </si>
  <si>
    <t>Ritualmagie</t>
  </si>
  <si>
    <t>Körperschutz</t>
  </si>
  <si>
    <t>Kevlarweste</t>
  </si>
  <si>
    <t>Geist + Reflexe +1 im Fernkampf</t>
  </si>
  <si>
    <t xml:space="preserve">Körper + Widerstand +1 im Nahkampf, Geist + Reflexe +1 Im Fernkampf </t>
  </si>
  <si>
    <t>Lederjacke</t>
  </si>
  <si>
    <t>Körper + Widerstand +1 im Nahkampf</t>
  </si>
  <si>
    <t>Kosten AP</t>
  </si>
  <si>
    <t xml:space="preserve">Silber </t>
  </si>
  <si>
    <t xml:space="preserve">Geweiht </t>
  </si>
  <si>
    <t xml:space="preserve">Pflock </t>
  </si>
  <si>
    <t>Bemerkungen</t>
  </si>
  <si>
    <t>Leichte Pistole</t>
  </si>
  <si>
    <t>+2</t>
  </si>
  <si>
    <t>0</t>
  </si>
  <si>
    <t xml:space="preserve">Beretta </t>
  </si>
  <si>
    <t>Schwere Pistole</t>
  </si>
  <si>
    <t>+3</t>
  </si>
  <si>
    <t>Im Nahkampf -1 auf Körper + Widerstand</t>
  </si>
  <si>
    <t>Goldcolt</t>
  </si>
  <si>
    <t>+1</t>
  </si>
  <si>
    <t>Der GJ darf bei jedem Angriff einen Würfel neu werfen. (1)</t>
  </si>
  <si>
    <t>+4</t>
  </si>
  <si>
    <t>Nur einmal pro Abenteuer einsetzbar.</t>
  </si>
  <si>
    <t>Silbersai</t>
  </si>
  <si>
    <t>Im Nahkampf +1 auf Verteidigung Körper+Widerstand</t>
  </si>
  <si>
    <t>Der GJ darf bei jedem Angriff einen 3er Pasch als Erfolg zählen.</t>
  </si>
  <si>
    <t>Seele</t>
  </si>
  <si>
    <t>Weihwasser</t>
  </si>
  <si>
    <t>Nur 3x pro Abenteuer einsetzbar.</t>
  </si>
  <si>
    <t>Nur 3x pro Abenteuer einsetzbar. (1)</t>
  </si>
  <si>
    <t>Geweihte Hostie</t>
  </si>
  <si>
    <t>Nur 1x pro Abenteuer, Voraussetung: Wahrer Glaube (2)</t>
  </si>
  <si>
    <t>Geweihtes Kruzifix</t>
  </si>
  <si>
    <t>Voraussetzung: Wahrer Glaube. (3)</t>
  </si>
  <si>
    <t>Waffenaufbau</t>
  </si>
  <si>
    <t>Laserpointer</t>
  </si>
  <si>
    <t>In der erste Kampfrunde darf im Angriff ein Würfel neu gewürfelt werden.</t>
  </si>
  <si>
    <t>Besondere Eigenschaften</t>
  </si>
  <si>
    <t>Agil</t>
  </si>
  <si>
    <t>Verteid. Fernkampf</t>
  </si>
  <si>
    <t>Beinarbeit</t>
  </si>
  <si>
    <t>Verteid. Nahkampf</t>
  </si>
  <si>
    <t>Präziser Schlag</t>
  </si>
  <si>
    <t>Angriff Nahkampf</t>
  </si>
  <si>
    <t>Präziser Schuss</t>
  </si>
  <si>
    <t>Angriff Fernkampf</t>
  </si>
  <si>
    <t>Unbeugsam</t>
  </si>
  <si>
    <t>Verteid. Willenskraft</t>
  </si>
  <si>
    <t>Blick fürs Detail</t>
  </si>
  <si>
    <t>Glücklicher Schlag</t>
  </si>
  <si>
    <t>Glücklicher Schuss</t>
  </si>
  <si>
    <t>Sportler</t>
  </si>
  <si>
    <t>In letzter Sekunde</t>
  </si>
  <si>
    <t>Starker Wille</t>
  </si>
  <si>
    <t>Zäh</t>
  </si>
  <si>
    <t>Wahrer Glaube (Christ)</t>
  </si>
  <si>
    <t>Besond. Eigenschaft.</t>
  </si>
  <si>
    <t>Aura des Glaubens</t>
  </si>
  <si>
    <t>Verteid. Gruppe</t>
  </si>
  <si>
    <t>Der Herr ist mein Hirte</t>
  </si>
  <si>
    <t>Segnen</t>
  </si>
  <si>
    <t>Fertigkeiten Gruppe</t>
  </si>
  <si>
    <t>Spüre das Kreuz</t>
  </si>
  <si>
    <t>Vater unser im Himmel</t>
  </si>
  <si>
    <t>Angriff Seele</t>
  </si>
  <si>
    <t>Wasser weihen</t>
  </si>
  <si>
    <t>Besondere Möglichk.</t>
  </si>
  <si>
    <t>Der Pfähler</t>
  </si>
  <si>
    <t>Angriff Pflockwaffen</t>
  </si>
  <si>
    <t>Doppelschlag</t>
  </si>
  <si>
    <t>Angriff/Verteidigung</t>
  </si>
  <si>
    <t>Heilung Schaden</t>
  </si>
  <si>
    <t>Besondere Kampfakt.</t>
  </si>
  <si>
    <t>Der Geisterjäger besitzt einen Presseausweis und kann diesen Nutzen.</t>
  </si>
  <si>
    <t>Reich</t>
  </si>
  <si>
    <t>Ausdauer</t>
  </si>
  <si>
    <t>Der Geisterjäger erhält einen zusätzlichen Ausdauerpunkt</t>
  </si>
  <si>
    <t>Schnellfeuer</t>
  </si>
  <si>
    <t>Fertigkeiten</t>
  </si>
  <si>
    <t>Helfender Ausruf</t>
  </si>
  <si>
    <t>Helfende Hand</t>
  </si>
  <si>
    <t>Helfender Wink</t>
  </si>
  <si>
    <t>Richtige Eingebung</t>
  </si>
  <si>
    <t xml:space="preserve">Intuition </t>
  </si>
  <si>
    <t>Richtige Erkenntnisse</t>
  </si>
  <si>
    <t>Richtige Fragen</t>
  </si>
  <si>
    <t>Richtige Handgriffe</t>
  </si>
  <si>
    <t>Richtige Hinweise</t>
  </si>
  <si>
    <t>Nachfoschung</t>
  </si>
  <si>
    <t>Eloquenter Einwurf</t>
  </si>
  <si>
    <t>Extremer Bastler</t>
  </si>
  <si>
    <t>Extremer Blick fürs Detail</t>
  </si>
  <si>
    <t>Extrem Gewinnendes Lächeln</t>
  </si>
  <si>
    <t>Extrem Gutes Gespür</t>
  </si>
  <si>
    <t>Extrem Profunde Einsichten</t>
  </si>
  <si>
    <t>Extremer Sportler</t>
  </si>
  <si>
    <t>Extrem Unauffällig</t>
  </si>
  <si>
    <t>Fachgebiet Wissen: Ägyptologie</t>
  </si>
  <si>
    <t>Wissen/Fachgebiet</t>
  </si>
  <si>
    <t>Fachgebiet Wissen: Mittelalter</t>
  </si>
  <si>
    <t>Fachgebiet Wissen: Theologie</t>
  </si>
  <si>
    <t>Körperliche Reserven</t>
  </si>
  <si>
    <t>Körper</t>
  </si>
  <si>
    <t>Geistige Reserven</t>
  </si>
  <si>
    <t>Geist</t>
  </si>
  <si>
    <t>Seelische Reserven</t>
  </si>
  <si>
    <t>Große Körperliche Reserven</t>
  </si>
  <si>
    <t>Große Geistige Reserven</t>
  </si>
  <si>
    <t>Große Seelische Reserven</t>
  </si>
  <si>
    <t>AP-Kosten bei Steigerung von:</t>
  </si>
  <si>
    <t>Kurzbeschreibung</t>
  </si>
  <si>
    <t>0 auf 1</t>
  </si>
  <si>
    <t>1 auf 2</t>
  </si>
  <si>
    <t>2 auf 3</t>
  </si>
  <si>
    <t>Springen,Klettern, Laufen: Jede Form von Sport und körperliche Anstrengung.</t>
  </si>
  <si>
    <t>Nahkampfangriffe mit Waffen und Waffenlos.</t>
  </si>
  <si>
    <t>Verteidigung gegen Nahkampfangriffe. Hilft beim Überstehen von Unfällen, Stürzen, Gasangriffen usw.</t>
  </si>
  <si>
    <t>Fernkampfangriffe mit Schusswaffen, Bögen, Wurfwaffen.</t>
  </si>
  <si>
    <t>Schleichen und sich Verstecken.</t>
  </si>
  <si>
    <t>Das bewusste Suchen nach Spuren am Tatort, in Datenbanken und Bibliotheken und die Analyse dieser Daten.</t>
  </si>
  <si>
    <t>Das Wissen über die Hierarchie der Hölle, ihre Kreaturen und deren Stärken und Schwächen.</t>
  </si>
  <si>
    <t>Verteidigung gegen Fernkampfangriffe. Hilft auch beim rechtzeitigen Ausweichen und Reagieren.</t>
  </si>
  <si>
    <t xml:space="preserve">Technik </t>
  </si>
  <si>
    <t>Hilft bei allen Technischen Fragen, wie Reparaturn, Bomben entschärfen/legen, Türschlösser öffnen, Computer benutzen usw.</t>
  </si>
  <si>
    <t>Theoretisches Bücherwissen,  Allgemeinbildung, Schriftstücke interpretieren, Sprachen, Geschichte, Naturwissenschaften usw.</t>
  </si>
  <si>
    <t>Jemanden überzeugen, überreden, aushorchen oder einfach gut darstehen.</t>
  </si>
  <si>
    <t>Überraschungen vermeiden, Verstecke und geheime Durchgänge finden, aber auch Menschenkenntnis (Lügen bemerken usw.)</t>
  </si>
  <si>
    <t xml:space="preserve">Den Einflüsterungen von Dämonen, dem Blick eines Hypnotiseurs, aber auch anderen Versuchungen widerstehen. </t>
  </si>
  <si>
    <t>Artefakte</t>
  </si>
  <si>
    <t>Bei unsachgemäßem Öffnen Angriff mit Betäubungsgas und Weihwasser +6</t>
  </si>
  <si>
    <t>Bei Herausforderung auf Körper beim Aufbrechen oder Aufhebeln +1</t>
  </si>
  <si>
    <t>Bei Herausforderung auf Geist+Heimlichkeit bei Verstecken +1</t>
  </si>
  <si>
    <t>Bei Herausforderung auf Geist+Technik bei Türen knacken + 1</t>
  </si>
  <si>
    <t>Bei Herausforderung auf Geist+Wissen bei Erster Hilfe +1</t>
  </si>
  <si>
    <t>Bei Herausforderung Geist+Nachforschung auf Entfernung +1</t>
  </si>
  <si>
    <t>Bei Herausforderung Körper+Widerstand gegen Gasangriff +1</t>
  </si>
  <si>
    <t>1x pro Abenteuer darf man bei einer Herausford.einen seiner Würfel neu würfeln.</t>
  </si>
  <si>
    <t>Bei Herausforderung Geist+Technik beim Safeknacken oder ähnlichem +1</t>
  </si>
  <si>
    <t>Bei Herausforderung Körper+Athletik beim Klettern +1</t>
  </si>
  <si>
    <t>Bei missl. Herausf. auf Körper+Athletik geht bei 6 auf W6  1 AUP weniger verloren</t>
  </si>
  <si>
    <t>1x pro Abenteuer Adrenalinstoss auf anderen Geisterjäger anwenden</t>
  </si>
  <si>
    <t>1 x pro Abenteuer Schutzkreis oder Barriere gegen übernatürliche Wesen</t>
  </si>
  <si>
    <t>Benutzer kann im Dunkel ohne Abzüge sehen (Ausnahme: Absolute Dunkelheit)</t>
  </si>
  <si>
    <t>1x pro Abenteuer, kostet 1 SP. Der Anwender erhält zwei fehlende AUP zurück</t>
  </si>
  <si>
    <t>Bei H. auf Seele+Charisma bei Nutzung von Schicker Kleidung eine 1 neu werfen</t>
  </si>
  <si>
    <t>Bei H. auf Geist+Heimlichkeit bei Nutzung von Dunkle Kleidung eine 1 neu werfen</t>
  </si>
  <si>
    <t>Bei H. auf Körper+Athletik (Laufen oder Springen), eine 1 neu würfeln</t>
  </si>
  <si>
    <t>Beim polizeilichen Sichern von Spuren Geist+Nachforschungen +1</t>
  </si>
  <si>
    <t>Beim Nutzen von Kontakten Seele+Charisma +1</t>
  </si>
  <si>
    <t>Bei H. auf Seele+Charisma bei Nutzung von Stilvoller Kleidung eine 1 neu werfen</t>
  </si>
  <si>
    <t>Bei Herausforderung Geist+Heimlichkeit in freier Natur +1</t>
  </si>
  <si>
    <t>Bei H. auf Geist+Heimlichkeit bei Nutzung von Tarnkleidung eine 1 neu werfen</t>
  </si>
  <si>
    <t>Bei Herausforderung Geist+Heimlichkeit beim Beschatten +1</t>
  </si>
  <si>
    <t>Bei Herausforderung Geist+Technik bei Reparaturen oder ähnlichem +1</t>
  </si>
  <si>
    <t>Besondere Eigenschaft</t>
  </si>
  <si>
    <t>Erfassung für Attribute und Fertigkeiten</t>
  </si>
  <si>
    <t>Schüsse sind nicht mehr zu hören</t>
  </si>
  <si>
    <t>Silber- kurzspeer</t>
  </si>
  <si>
    <t>Silber- schlagring</t>
  </si>
  <si>
    <t>F</t>
  </si>
  <si>
    <t>N</t>
  </si>
  <si>
    <t>Silber- wurfmesser</t>
  </si>
  <si>
    <t>Repetier- armbrust</t>
  </si>
  <si>
    <t>Angriff</t>
  </si>
  <si>
    <t>4</t>
  </si>
  <si>
    <t>5</t>
  </si>
  <si>
    <t>6</t>
  </si>
  <si>
    <t>7</t>
  </si>
  <si>
    <t>8</t>
  </si>
  <si>
    <t>9</t>
  </si>
  <si>
    <t>10</t>
  </si>
  <si>
    <t>FN</t>
  </si>
  <si>
    <t>Widerst.</t>
  </si>
  <si>
    <t>Willenk.</t>
  </si>
  <si>
    <t>NFS</t>
  </si>
  <si>
    <t>-1</t>
  </si>
  <si>
    <t>gegen Gegner mit Schwäche Geweiht</t>
  </si>
  <si>
    <t>Körper +Widerstand -1 im Nahkampf</t>
  </si>
  <si>
    <t>Polizei- schutzweste</t>
  </si>
  <si>
    <t>B</t>
  </si>
  <si>
    <t>Nachforsch.</t>
  </si>
  <si>
    <t>AP Fertigkeiten:</t>
  </si>
  <si>
    <t>AP Ausrüstung:</t>
  </si>
  <si>
    <t>AP Bes. Eigenschaft.:</t>
  </si>
  <si>
    <t>(W) Geweihtes Kruzifix</t>
  </si>
  <si>
    <t>(W) Jagdgewehr</t>
  </si>
  <si>
    <t>(W) Silbersai</t>
  </si>
  <si>
    <t>S</t>
  </si>
  <si>
    <t>Schalldämpfer</t>
  </si>
  <si>
    <t>Waffe, Einzelstück</t>
  </si>
  <si>
    <t>(A) Fingerknöchel von de Valois</t>
  </si>
  <si>
    <t>1 SP: 1x pro Abenteuer. Blendangriff mit 6W. Bei Gelingen 1 Runde handlungsunf.</t>
  </si>
  <si>
    <t>(A) Lichtsphäre</t>
  </si>
  <si>
    <t>1x pro Abenteuer Magischer Angriff mit 6 Würfeln im Nahbereich.</t>
  </si>
  <si>
    <t>Einsatz kostet jeweils 1 SP</t>
  </si>
  <si>
    <t>(A) Siegel des Hexenjägers</t>
  </si>
  <si>
    <t>Amulett, Einzelstück</t>
  </si>
  <si>
    <t>1 SP. Misslingt H. Seele+Willenskraft, kann man alle W6 ohne Erfolg neu würfeln.</t>
  </si>
  <si>
    <t>(A)Gnostische Gemme</t>
  </si>
  <si>
    <t>(A) Silberne Kette z. Fingerknöchel</t>
  </si>
  <si>
    <t>Artefaktzusatz</t>
  </si>
  <si>
    <t>Beim Einsatz des Fingerknöchels wird kein SP gebraucht und ein Würfel extra.</t>
  </si>
  <si>
    <t>(A) Bischof Johns Bischofsring</t>
  </si>
  <si>
    <t>Der Geisterjäger darf bei jeder H. auf Seele+Willenskraft einen Würfel neu würfeln.</t>
  </si>
  <si>
    <t>(A) Tränen der Bastet</t>
  </si>
  <si>
    <t>1 SP. Wenn Ausdauer auf 0, gibt es sofort 2 Ausdauerpkt. zurück.</t>
  </si>
  <si>
    <t>Pro Angriff verliert der Benutzer einen Punkt Ausdauer</t>
  </si>
  <si>
    <t>Jäger (Ghoule)</t>
  </si>
  <si>
    <t>(GW) Spezialgeb.: Altbabyl. Weihe</t>
  </si>
  <si>
    <t>Geheimes Wissen</t>
  </si>
  <si>
    <r>
      <t>1 SP. Kann mit H. auf</t>
    </r>
    <r>
      <rPr>
        <b/>
        <sz val="8"/>
        <color indexed="8"/>
        <rFont val="Calibri"/>
        <family val="2"/>
      </rPr>
      <t xml:space="preserve"> Geist+Okkultismus</t>
    </r>
    <r>
      <rPr>
        <sz val="8"/>
        <color indexed="8"/>
        <rFont val="Calibri"/>
        <family val="2"/>
      </rPr>
      <t xml:space="preserve"> pro Erfolg eine Waffe für einen Tag Altb. Weihen.</t>
    </r>
  </si>
  <si>
    <t>Bolzenpistole</t>
  </si>
  <si>
    <t>Goldmagnum</t>
  </si>
  <si>
    <t>Jagdgewehr</t>
  </si>
  <si>
    <t>Signalpistole</t>
  </si>
  <si>
    <t>Silberdolch</t>
  </si>
  <si>
    <t>Silberhandaxt</t>
  </si>
  <si>
    <t>Silberpulver</t>
  </si>
  <si>
    <t>Silberschwert</t>
  </si>
  <si>
    <t>(A) Schwert des Herolds</t>
  </si>
  <si>
    <t>(A) Träne des Propheten</t>
  </si>
  <si>
    <t>Vom Glück verfolgt</t>
  </si>
  <si>
    <t>1x pro Kapitel darf der Geisterjäger einen Würfelwurf komplett wiederholen.</t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</si>
  <si>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Seele+Charisma</t>
    </r>
    <r>
      <rPr>
        <sz val="8"/>
        <color indexed="8"/>
        <rFont val="Arial"/>
        <family val="2"/>
      </rPr>
      <t xml:space="preserve"> statt 2 jetzt 3 Bonuswürfel. </t>
    </r>
  </si>
  <si>
    <r>
      <t>1 SP</t>
    </r>
    <r>
      <rPr>
        <sz val="8"/>
        <color indexed="8"/>
        <rFont val="Arial"/>
        <family val="2"/>
      </rPr>
      <t xml:space="preserve">. Auf </t>
    </r>
    <r>
      <rPr>
        <b/>
        <sz val="8"/>
        <color indexed="8"/>
        <rFont val="Arial"/>
        <family val="2"/>
      </rPr>
      <t>Seele+Charisma</t>
    </r>
    <r>
      <rPr>
        <sz val="8"/>
        <color indexed="8"/>
        <rFont val="Arial"/>
        <family val="2"/>
      </rPr>
      <t xml:space="preserve"> statt 2 jetzt 4 Bonuswürfel. </t>
    </r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</si>
</sst>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446">
    <xf numFmtId="0" fontId="0" fillId="0" borderId="0" xfId="0" applyAlignment="1">
      <alignment/>
    </xf>
    <xf numFmtId="0" fontId="27" fillId="0" borderId="0" xfId="54" applyFont="1">
      <alignment/>
      <protection/>
    </xf>
    <xf numFmtId="0" fontId="1" fillId="0" borderId="0" xfId="54">
      <alignment/>
      <protection/>
    </xf>
    <xf numFmtId="0" fontId="1" fillId="0" borderId="0" xfId="54" applyAlignment="1">
      <alignment horizontal="center"/>
      <protection/>
    </xf>
    <xf numFmtId="0" fontId="1" fillId="0" borderId="10" xfId="54" applyBorder="1">
      <alignment/>
      <protection/>
    </xf>
    <xf numFmtId="0" fontId="7" fillId="0" borderId="11" xfId="54" applyFont="1" applyBorder="1" applyAlignment="1">
      <alignment horizontal="center"/>
      <protection/>
    </xf>
    <xf numFmtId="0" fontId="1" fillId="0" borderId="12" xfId="54" applyBorder="1">
      <alignment/>
      <protection/>
    </xf>
    <xf numFmtId="0" fontId="1" fillId="0" borderId="13" xfId="54" applyBorder="1">
      <alignment/>
      <protection/>
    </xf>
    <xf numFmtId="0" fontId="1" fillId="0" borderId="10" xfId="54" applyBorder="1" applyAlignment="1">
      <alignment horizontal="center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1" fillId="0" borderId="16" xfId="54" applyBorder="1" applyAlignment="1">
      <alignment horizontal="center"/>
      <protection/>
    </xf>
    <xf numFmtId="0" fontId="1" fillId="0" borderId="17" xfId="54" applyBorder="1">
      <alignment/>
      <protection/>
    </xf>
    <xf numFmtId="0" fontId="1" fillId="0" borderId="17" xfId="54" applyBorder="1" applyAlignment="1">
      <alignment horizontal="center"/>
      <protection/>
    </xf>
    <xf numFmtId="0" fontId="1" fillId="0" borderId="18" xfId="54" applyBorder="1">
      <alignment/>
      <protection/>
    </xf>
    <xf numFmtId="0" fontId="1" fillId="0" borderId="19" xfId="54" applyBorder="1">
      <alignment/>
      <protection/>
    </xf>
    <xf numFmtId="0" fontId="1" fillId="0" borderId="20" xfId="54" applyBorder="1">
      <alignment/>
      <protection/>
    </xf>
    <xf numFmtId="0" fontId="1" fillId="0" borderId="20" xfId="54" applyBorder="1" applyAlignment="1">
      <alignment horizontal="center"/>
      <protection/>
    </xf>
    <xf numFmtId="0" fontId="1" fillId="0" borderId="0" xfId="54" applyBorder="1">
      <alignment/>
      <protection/>
    </xf>
    <xf numFmtId="0" fontId="1" fillId="0" borderId="21" xfId="54" applyBorder="1">
      <alignment/>
      <protection/>
    </xf>
    <xf numFmtId="0" fontId="29" fillId="0" borderId="0" xfId="54" applyFont="1">
      <alignment/>
      <protection/>
    </xf>
    <xf numFmtId="0" fontId="1" fillId="0" borderId="10" xfId="54" applyFon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22" xfId="54" applyFont="1" applyBorder="1">
      <alignment/>
      <protection/>
    </xf>
    <xf numFmtId="0" fontId="1" fillId="0" borderId="23" xfId="54" applyBorder="1">
      <alignment/>
      <protection/>
    </xf>
    <xf numFmtId="0" fontId="1" fillId="0" borderId="24" xfId="54" applyBorder="1">
      <alignment/>
      <protection/>
    </xf>
    <xf numFmtId="0" fontId="30" fillId="0" borderId="10" xfId="54" applyFont="1" applyBorder="1" applyAlignment="1">
      <alignment horizontal="center"/>
      <protection/>
    </xf>
    <xf numFmtId="0" fontId="7" fillId="0" borderId="25" xfId="54" applyFont="1" applyBorder="1">
      <alignment/>
      <protection/>
    </xf>
    <xf numFmtId="0" fontId="7" fillId="0" borderId="26" xfId="54" applyFont="1" applyBorder="1">
      <alignment/>
      <protection/>
    </xf>
    <xf numFmtId="0" fontId="7" fillId="0" borderId="17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28" fillId="0" borderId="20" xfId="54" applyFont="1" applyBorder="1">
      <alignment/>
      <protection/>
    </xf>
    <xf numFmtId="0" fontId="1" fillId="0" borderId="14" xfId="54" applyBorder="1" applyAlignment="1">
      <alignment horizontal="center"/>
      <protection/>
    </xf>
    <xf numFmtId="0" fontId="29" fillId="0" borderId="27" xfId="54" applyFont="1" applyBorder="1">
      <alignment/>
      <protection/>
    </xf>
    <xf numFmtId="0" fontId="29" fillId="0" borderId="23" xfId="54" applyFont="1" applyBorder="1">
      <alignment/>
      <protection/>
    </xf>
    <xf numFmtId="0" fontId="1" fillId="0" borderId="18" xfId="54" applyBorder="1" applyAlignment="1">
      <alignment horizontal="center"/>
      <protection/>
    </xf>
    <xf numFmtId="0" fontId="29" fillId="0" borderId="24" xfId="54" applyFont="1" applyBorder="1">
      <alignment/>
      <protection/>
    </xf>
    <xf numFmtId="0" fontId="7" fillId="0" borderId="28" xfId="54" applyFont="1" applyBorder="1" applyAlignment="1">
      <alignment horizontal="center"/>
      <protection/>
    </xf>
    <xf numFmtId="0" fontId="33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11" xfId="54" applyFont="1" applyBorder="1">
      <alignment/>
      <protection/>
    </xf>
    <xf numFmtId="0" fontId="36" fillId="0" borderId="29" xfId="54" applyFont="1" applyBorder="1">
      <alignment/>
      <protection/>
    </xf>
    <xf numFmtId="0" fontId="36" fillId="0" borderId="11" xfId="54" applyFont="1" applyBorder="1" applyAlignment="1">
      <alignment horizontal="center"/>
      <protection/>
    </xf>
    <xf numFmtId="0" fontId="36" fillId="0" borderId="28" xfId="54" applyFont="1" applyBorder="1">
      <alignment/>
      <protection/>
    </xf>
    <xf numFmtId="0" fontId="36" fillId="0" borderId="30" xfId="54" applyFont="1" applyBorder="1">
      <alignment/>
      <protection/>
    </xf>
    <xf numFmtId="0" fontId="36" fillId="0" borderId="28" xfId="54" applyFont="1" applyBorder="1" applyAlignment="1">
      <alignment horizontal="center"/>
      <protection/>
    </xf>
    <xf numFmtId="0" fontId="34" fillId="0" borderId="20" xfId="54" applyFont="1" applyBorder="1">
      <alignment/>
      <protection/>
    </xf>
    <xf numFmtId="0" fontId="37" fillId="0" borderId="0" xfId="54" applyFont="1" applyBorder="1">
      <alignment/>
      <protection/>
    </xf>
    <xf numFmtId="0" fontId="34" fillId="0" borderId="20" xfId="54" applyFont="1" applyBorder="1" applyAlignment="1">
      <alignment horizontal="center"/>
      <protection/>
    </xf>
    <xf numFmtId="0" fontId="34" fillId="0" borderId="10" xfId="54" applyFont="1" applyBorder="1">
      <alignment/>
      <protection/>
    </xf>
    <xf numFmtId="0" fontId="37" fillId="0" borderId="14" xfId="54" applyFont="1" applyBorder="1">
      <alignment/>
      <protection/>
    </xf>
    <xf numFmtId="0" fontId="34" fillId="0" borderId="10" xfId="54" applyFont="1" applyBorder="1" applyAlignment="1">
      <alignment horizontal="center"/>
      <protection/>
    </xf>
    <xf numFmtId="0" fontId="34" fillId="0" borderId="16" xfId="54" applyFont="1" applyBorder="1">
      <alignment/>
      <protection/>
    </xf>
    <xf numFmtId="0" fontId="37" fillId="0" borderId="31" xfId="54" applyFont="1" applyBorder="1">
      <alignment/>
      <protection/>
    </xf>
    <xf numFmtId="0" fontId="34" fillId="0" borderId="16" xfId="54" applyFont="1" applyBorder="1" applyAlignment="1">
      <alignment horizontal="center"/>
      <protection/>
    </xf>
    <xf numFmtId="0" fontId="34" fillId="0" borderId="32" xfId="54" applyFont="1" applyBorder="1">
      <alignment/>
      <protection/>
    </xf>
    <xf numFmtId="0" fontId="37" fillId="0" borderId="33" xfId="54" applyFont="1" applyBorder="1">
      <alignment/>
      <protection/>
    </xf>
    <xf numFmtId="0" fontId="34" fillId="0" borderId="32" xfId="54" applyFont="1" applyBorder="1" applyAlignment="1">
      <alignment horizontal="center"/>
      <protection/>
    </xf>
    <xf numFmtId="0" fontId="0" fillId="0" borderId="0" xfId="0" applyFont="1" applyAlignment="1">
      <alignment/>
    </xf>
    <xf numFmtId="0" fontId="37" fillId="0" borderId="30" xfId="54" applyFont="1" applyBorder="1">
      <alignment/>
      <protection/>
    </xf>
    <xf numFmtId="0" fontId="1" fillId="0" borderId="0" xfId="54" applyProtection="1">
      <alignment/>
      <protection hidden="1"/>
    </xf>
    <xf numFmtId="0" fontId="7" fillId="0" borderId="11" xfId="54" applyFont="1" applyBorder="1" applyProtection="1">
      <alignment/>
      <protection/>
    </xf>
    <xf numFmtId="0" fontId="1" fillId="0" borderId="10" xfId="54" applyBorder="1" applyProtection="1">
      <alignment/>
      <protection/>
    </xf>
    <xf numFmtId="0" fontId="1" fillId="0" borderId="32" xfId="54" applyBorder="1" applyProtection="1">
      <alignment/>
      <protection/>
    </xf>
    <xf numFmtId="0" fontId="39" fillId="0" borderId="10" xfId="54" applyFont="1" applyBorder="1">
      <alignment/>
      <protection/>
    </xf>
    <xf numFmtId="0" fontId="39" fillId="0" borderId="27" xfId="54" applyFont="1" applyBorder="1">
      <alignment/>
      <protection/>
    </xf>
    <xf numFmtId="0" fontId="29" fillId="0" borderId="17" xfId="54" applyFont="1" applyBorder="1">
      <alignment/>
      <protection/>
    </xf>
    <xf numFmtId="0" fontId="29" fillId="0" borderId="10" xfId="54" applyFont="1" applyBorder="1">
      <alignment/>
      <protection/>
    </xf>
    <xf numFmtId="0" fontId="39" fillId="0" borderId="16" xfId="54" applyFont="1" applyBorder="1">
      <alignment/>
      <protection/>
    </xf>
    <xf numFmtId="0" fontId="34" fillId="0" borderId="23" xfId="54" applyFont="1" applyBorder="1">
      <alignment/>
      <protection/>
    </xf>
    <xf numFmtId="0" fontId="34" fillId="0" borderId="0" xfId="54" applyFont="1" applyBorder="1">
      <alignment/>
      <protection/>
    </xf>
    <xf numFmtId="0" fontId="37" fillId="0" borderId="23" xfId="54" applyFont="1" applyBorder="1">
      <alignment/>
      <protection/>
    </xf>
    <xf numFmtId="0" fontId="38" fillId="0" borderId="14" xfId="54" applyFont="1" applyBorder="1">
      <alignment/>
      <protection/>
    </xf>
    <xf numFmtId="0" fontId="1" fillId="0" borderId="16" xfId="54" applyBorder="1" applyProtection="1">
      <alignment/>
      <protection/>
    </xf>
    <xf numFmtId="0" fontId="7" fillId="0" borderId="28" xfId="54" applyFont="1" applyBorder="1" applyProtection="1">
      <alignment/>
      <protection/>
    </xf>
    <xf numFmtId="0" fontId="36" fillId="0" borderId="34" xfId="54" applyFont="1" applyBorder="1">
      <alignment/>
      <protection/>
    </xf>
    <xf numFmtId="0" fontId="37" fillId="0" borderId="35" xfId="54" applyFont="1" applyBorder="1">
      <alignment/>
      <protection/>
    </xf>
    <xf numFmtId="0" fontId="34" fillId="0" borderId="27" xfId="54" applyFont="1" applyBorder="1">
      <alignment/>
      <protection/>
    </xf>
    <xf numFmtId="49" fontId="34" fillId="0" borderId="0" xfId="54" applyNumberFormat="1" applyFont="1">
      <alignment/>
      <protection/>
    </xf>
    <xf numFmtId="0" fontId="34" fillId="0" borderId="0" xfId="54" applyFont="1" applyAlignment="1">
      <alignment/>
      <protection/>
    </xf>
    <xf numFmtId="49" fontId="34" fillId="0" borderId="0" xfId="54" applyNumberFormat="1" applyFont="1" applyAlignment="1">
      <alignment horizontal="center"/>
      <protection/>
    </xf>
    <xf numFmtId="49" fontId="36" fillId="0" borderId="11" xfId="54" applyNumberFormat="1" applyFont="1" applyBorder="1" applyAlignment="1">
      <alignment horizontal="center"/>
      <protection/>
    </xf>
    <xf numFmtId="49" fontId="36" fillId="0" borderId="29" xfId="54" applyNumberFormat="1" applyFont="1" applyBorder="1" applyAlignment="1">
      <alignment/>
      <protection/>
    </xf>
    <xf numFmtId="0" fontId="34" fillId="0" borderId="29" xfId="54" applyFont="1" applyBorder="1">
      <alignment/>
      <protection/>
    </xf>
    <xf numFmtId="0" fontId="34" fillId="0" borderId="36" xfId="54" applyFont="1" applyBorder="1">
      <alignment/>
      <protection/>
    </xf>
    <xf numFmtId="0" fontId="36" fillId="0" borderId="25" xfId="54" applyFont="1" applyBorder="1">
      <alignment/>
      <protection/>
    </xf>
    <xf numFmtId="0" fontId="36" fillId="0" borderId="25" xfId="54" applyFont="1" applyBorder="1" applyAlignment="1">
      <alignment horizontal="center"/>
      <protection/>
    </xf>
    <xf numFmtId="49" fontId="36" fillId="0" borderId="25" xfId="54" applyNumberFormat="1" applyFont="1" applyBorder="1" applyAlignment="1">
      <alignment horizontal="center"/>
      <protection/>
    </xf>
    <xf numFmtId="49" fontId="36" fillId="0" borderId="12" xfId="54" applyNumberFormat="1" applyFont="1" applyBorder="1" applyAlignment="1">
      <alignment/>
      <protection/>
    </xf>
    <xf numFmtId="0" fontId="34" fillId="0" borderId="12" xfId="54" applyFont="1" applyBorder="1">
      <alignment/>
      <protection/>
    </xf>
    <xf numFmtId="0" fontId="34" fillId="0" borderId="13" xfId="54" applyFont="1" applyBorder="1">
      <alignment/>
      <protection/>
    </xf>
    <xf numFmtId="49" fontId="34" fillId="0" borderId="10" xfId="54" applyNumberFormat="1" applyFont="1" applyBorder="1" applyAlignment="1">
      <alignment horizontal="center"/>
      <protection/>
    </xf>
    <xf numFmtId="0" fontId="37" fillId="0" borderId="14" xfId="54" applyFont="1" applyBorder="1" applyAlignment="1">
      <alignment/>
      <protection/>
    </xf>
    <xf numFmtId="0" fontId="34" fillId="0" borderId="14" xfId="54" applyFont="1" applyBorder="1">
      <alignment/>
      <protection/>
    </xf>
    <xf numFmtId="0" fontId="34" fillId="0" borderId="15" xfId="54" applyFont="1" applyBorder="1">
      <alignment/>
      <protection/>
    </xf>
    <xf numFmtId="49" fontId="37" fillId="0" borderId="14" xfId="54" applyNumberFormat="1" applyFont="1" applyBorder="1" applyAlignment="1">
      <alignment/>
      <protection/>
    </xf>
    <xf numFmtId="0" fontId="37" fillId="0" borderId="27" xfId="54" applyFont="1" applyBorder="1" applyAlignment="1">
      <alignment/>
      <protection/>
    </xf>
    <xf numFmtId="49" fontId="37" fillId="0" borderId="37" xfId="54" applyNumberFormat="1" applyFont="1" applyBorder="1" applyAlignment="1">
      <alignment/>
      <protection/>
    </xf>
    <xf numFmtId="0" fontId="34" fillId="0" borderId="33" xfId="54" applyFont="1" applyBorder="1">
      <alignment/>
      <protection/>
    </xf>
    <xf numFmtId="0" fontId="34" fillId="0" borderId="0" xfId="54" applyFont="1" applyFill="1" applyBorder="1">
      <alignment/>
      <protection/>
    </xf>
    <xf numFmtId="0" fontId="36" fillId="0" borderId="29" xfId="54" applyFont="1" applyBorder="1" applyAlignment="1">
      <alignment horizontal="center"/>
      <protection/>
    </xf>
    <xf numFmtId="49" fontId="34" fillId="0" borderId="29" xfId="54" applyNumberFormat="1" applyFont="1" applyBorder="1">
      <alignment/>
      <protection/>
    </xf>
    <xf numFmtId="49" fontId="34" fillId="0" borderId="36" xfId="54" applyNumberFormat="1" applyFont="1" applyBorder="1">
      <alignment/>
      <protection/>
    </xf>
    <xf numFmtId="0" fontId="34" fillId="0" borderId="0" xfId="54" applyFont="1" applyBorder="1" applyAlignment="1">
      <alignment horizontal="center"/>
      <protection/>
    </xf>
    <xf numFmtId="49" fontId="34" fillId="0" borderId="20" xfId="54" applyNumberFormat="1" applyFont="1" applyBorder="1" applyAlignment="1">
      <alignment horizontal="center"/>
      <protection/>
    </xf>
    <xf numFmtId="49" fontId="34" fillId="0" borderId="0" xfId="54" applyNumberFormat="1" applyFont="1" applyBorder="1">
      <alignment/>
      <protection/>
    </xf>
    <xf numFmtId="49" fontId="34" fillId="0" borderId="21" xfId="54" applyNumberFormat="1" applyFont="1" applyBorder="1">
      <alignment/>
      <protection/>
    </xf>
    <xf numFmtId="0" fontId="34" fillId="0" borderId="35" xfId="54" applyFont="1" applyBorder="1" applyAlignment="1">
      <alignment horizontal="center"/>
      <protection/>
    </xf>
    <xf numFmtId="49" fontId="34" fillId="0" borderId="22" xfId="54" applyNumberFormat="1" applyFont="1" applyBorder="1" applyAlignment="1">
      <alignment horizontal="center"/>
      <protection/>
    </xf>
    <xf numFmtId="49" fontId="34" fillId="0" borderId="35" xfId="54" applyNumberFormat="1" applyFont="1" applyBorder="1">
      <alignment/>
      <protection/>
    </xf>
    <xf numFmtId="49" fontId="34" fillId="0" borderId="38" xfId="54" applyNumberFormat="1" applyFont="1" applyBorder="1">
      <alignment/>
      <protection/>
    </xf>
    <xf numFmtId="0" fontId="34" fillId="0" borderId="14" xfId="54" applyFont="1" applyBorder="1" applyAlignment="1">
      <alignment horizontal="center"/>
      <protection/>
    </xf>
    <xf numFmtId="49" fontId="34" fillId="0" borderId="14" xfId="54" applyNumberFormat="1" applyFont="1" applyBorder="1">
      <alignment/>
      <protection/>
    </xf>
    <xf numFmtId="49" fontId="34" fillId="0" borderId="15" xfId="54" applyNumberFormat="1" applyFont="1" applyBorder="1">
      <alignment/>
      <protection/>
    </xf>
    <xf numFmtId="0" fontId="34" fillId="0" borderId="14" xfId="54" applyFont="1" applyBorder="1" applyAlignment="1">
      <alignment/>
      <protection/>
    </xf>
    <xf numFmtId="49" fontId="37" fillId="0" borderId="14" xfId="54" applyNumberFormat="1" applyFont="1" applyBorder="1">
      <alignment/>
      <protection/>
    </xf>
    <xf numFmtId="0" fontId="34" fillId="0" borderId="24" xfId="54" applyFont="1" applyBorder="1">
      <alignment/>
      <protection/>
    </xf>
    <xf numFmtId="0" fontId="34" fillId="0" borderId="17" xfId="54" applyFont="1" applyBorder="1" applyAlignment="1">
      <alignment horizontal="center"/>
      <protection/>
    </xf>
    <xf numFmtId="0" fontId="34" fillId="0" borderId="18" xfId="54" applyFont="1" applyBorder="1" applyAlignment="1">
      <alignment horizontal="center"/>
      <protection/>
    </xf>
    <xf numFmtId="49" fontId="34" fillId="0" borderId="17" xfId="54" applyNumberFormat="1" applyFont="1" applyBorder="1" applyAlignment="1">
      <alignment horizontal="center"/>
      <protection/>
    </xf>
    <xf numFmtId="49" fontId="34" fillId="0" borderId="18" xfId="54" applyNumberFormat="1" applyFont="1" applyBorder="1">
      <alignment/>
      <protection/>
    </xf>
    <xf numFmtId="0" fontId="34" fillId="0" borderId="18" xfId="54" applyFont="1" applyBorder="1" applyAlignment="1">
      <alignment/>
      <protection/>
    </xf>
    <xf numFmtId="0" fontId="34" fillId="0" borderId="19" xfId="54" applyFont="1" applyBorder="1">
      <alignment/>
      <protection/>
    </xf>
    <xf numFmtId="49" fontId="37" fillId="0" borderId="18" xfId="54" applyNumberFormat="1" applyFont="1" applyBorder="1">
      <alignment/>
      <protection/>
    </xf>
    <xf numFmtId="0" fontId="34" fillId="0" borderId="39" xfId="54" applyFont="1" applyBorder="1">
      <alignment/>
      <protection/>
    </xf>
    <xf numFmtId="0" fontId="36" fillId="0" borderId="40" xfId="54" applyFont="1" applyBorder="1">
      <alignment/>
      <protection/>
    </xf>
    <xf numFmtId="0" fontId="36" fillId="0" borderId="30" xfId="54" applyFont="1" applyBorder="1" applyAlignment="1">
      <alignment horizontal="center"/>
      <protection/>
    </xf>
    <xf numFmtId="49" fontId="36" fillId="0" borderId="28" xfId="54" applyNumberFormat="1" applyFont="1" applyBorder="1" applyAlignment="1">
      <alignment horizontal="center"/>
      <protection/>
    </xf>
    <xf numFmtId="49" fontId="34" fillId="0" borderId="30" xfId="54" applyNumberFormat="1" applyFont="1" applyBorder="1">
      <alignment/>
      <protection/>
    </xf>
    <xf numFmtId="49" fontId="34" fillId="0" borderId="41" xfId="54" applyNumberFormat="1" applyFont="1" applyBorder="1">
      <alignment/>
      <protection/>
    </xf>
    <xf numFmtId="0" fontId="1" fillId="0" borderId="16" xfId="54" applyBorder="1" applyAlignment="1" applyProtection="1">
      <alignment horizontal="left"/>
      <protection/>
    </xf>
    <xf numFmtId="0" fontId="1" fillId="0" borderId="10" xfId="54" applyBorder="1" applyAlignment="1" applyProtection="1">
      <alignment horizontal="left"/>
      <protection/>
    </xf>
    <xf numFmtId="0" fontId="1" fillId="0" borderId="32" xfId="54" applyBorder="1" applyAlignment="1" applyProtection="1">
      <alignment horizontal="left"/>
      <protection/>
    </xf>
    <xf numFmtId="0" fontId="1" fillId="0" borderId="39" xfId="54" applyBorder="1" applyProtection="1">
      <alignment/>
      <protection/>
    </xf>
    <xf numFmtId="0" fontId="1" fillId="0" borderId="27" xfId="54" applyBorder="1" applyProtection="1">
      <alignment/>
      <protection/>
    </xf>
    <xf numFmtId="0" fontId="1" fillId="0" borderId="37" xfId="54" applyBorder="1" applyProtection="1">
      <alignment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3" applyProtection="1">
      <alignment/>
      <protection/>
    </xf>
    <xf numFmtId="0" fontId="21" fillId="21" borderId="44" xfId="53" applyFont="1" applyFill="1" applyBorder="1" applyProtection="1">
      <alignment/>
      <protection/>
    </xf>
    <xf numFmtId="0" fontId="0" fillId="21" borderId="44" xfId="53" applyFill="1" applyBorder="1" applyProtection="1">
      <alignment/>
      <protection/>
    </xf>
    <xf numFmtId="0" fontId="32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2" fillId="21" borderId="44" xfId="53" applyFont="1" applyFill="1" applyBorder="1" applyProtection="1">
      <alignment/>
      <protection/>
    </xf>
    <xf numFmtId="0" fontId="23" fillId="21" borderId="34" xfId="53" applyFont="1" applyFill="1" applyBorder="1" applyProtection="1">
      <alignment/>
      <protection/>
    </xf>
    <xf numFmtId="0" fontId="0" fillId="0" borderId="0" xfId="53" applyFont="1" applyProtection="1">
      <alignment/>
      <protection/>
    </xf>
    <xf numFmtId="0" fontId="23" fillId="0" borderId="0" xfId="53" applyFont="1" applyProtection="1">
      <alignment/>
      <protection/>
    </xf>
    <xf numFmtId="0" fontId="23" fillId="0" borderId="0" xfId="53" applyFont="1" applyAlignment="1" applyProtection="1">
      <alignment/>
      <protection/>
    </xf>
    <xf numFmtId="0" fontId="23" fillId="0" borderId="0" xfId="53" applyFont="1" applyAlignment="1" applyProtection="1">
      <alignment horizontal="left"/>
      <protection/>
    </xf>
    <xf numFmtId="0" fontId="23" fillId="21" borderId="0" xfId="53" applyFont="1" applyFill="1" applyProtection="1">
      <alignment/>
      <protection/>
    </xf>
    <xf numFmtId="0" fontId="0" fillId="21" borderId="0" xfId="53" applyFont="1" applyFill="1" applyProtection="1">
      <alignment/>
      <protection/>
    </xf>
    <xf numFmtId="0" fontId="0" fillId="0" borderId="45" xfId="53" applyFont="1" applyBorder="1" applyProtection="1">
      <alignment/>
      <protection/>
    </xf>
    <xf numFmtId="0" fontId="0" fillId="0" borderId="0" xfId="53" applyFont="1" applyFill="1" applyProtection="1">
      <alignment/>
      <protection/>
    </xf>
    <xf numFmtId="0" fontId="42" fillId="0" borderId="0" xfId="53" applyFont="1" applyFill="1" applyBorder="1" applyProtection="1">
      <alignment/>
      <protection/>
    </xf>
    <xf numFmtId="0" fontId="42" fillId="0" borderId="0" xfId="53" applyFont="1" applyBorder="1" applyProtection="1">
      <alignment/>
      <protection/>
    </xf>
    <xf numFmtId="0" fontId="0" fillId="0" borderId="46" xfId="53" applyFont="1" applyBorder="1" applyProtection="1">
      <alignment/>
      <protection/>
    </xf>
    <xf numFmtId="0" fontId="0" fillId="0" borderId="24" xfId="53" applyFont="1" applyBorder="1" applyProtection="1">
      <alignment/>
      <protection/>
    </xf>
    <xf numFmtId="0" fontId="0" fillId="0" borderId="0" xfId="53" applyFont="1" applyBorder="1" applyProtection="1">
      <alignment/>
      <protection/>
    </xf>
    <xf numFmtId="0" fontId="0" fillId="0" borderId="0" xfId="53" applyBorder="1" applyAlignment="1" applyProtection="1">
      <alignment horizontal="center"/>
      <protection/>
    </xf>
    <xf numFmtId="0" fontId="23" fillId="0" borderId="0" xfId="53" applyFont="1" applyBorder="1" applyProtection="1">
      <alignment/>
      <protection/>
    </xf>
    <xf numFmtId="0" fontId="0" fillId="0" borderId="47" xfId="53" applyFont="1" applyBorder="1" applyProtection="1">
      <alignment/>
      <protection/>
    </xf>
    <xf numFmtId="0" fontId="23" fillId="0" borderId="26" xfId="53" applyFont="1" applyBorder="1" applyProtection="1">
      <alignment/>
      <protection/>
    </xf>
    <xf numFmtId="0" fontId="0" fillId="0" borderId="12" xfId="53" applyBorder="1" applyProtection="1">
      <alignment/>
      <protection/>
    </xf>
    <xf numFmtId="0" fontId="23" fillId="0" borderId="12" xfId="53" applyFont="1" applyBorder="1" applyProtection="1">
      <alignment/>
      <protection/>
    </xf>
    <xf numFmtId="0" fontId="0" fillId="0" borderId="13" xfId="53" applyBorder="1" applyProtection="1">
      <alignment/>
      <protection/>
    </xf>
    <xf numFmtId="0" fontId="23" fillId="0" borderId="24" xfId="53" applyFont="1" applyBorder="1" applyProtection="1">
      <alignment/>
      <protection/>
    </xf>
    <xf numFmtId="0" fontId="0" fillId="0" borderId="18" xfId="53" applyBorder="1" applyProtection="1">
      <alignment/>
      <protection/>
    </xf>
    <xf numFmtId="0" fontId="0" fillId="0" borderId="24" xfId="53" applyBorder="1" applyProtection="1">
      <alignment/>
      <protection/>
    </xf>
    <xf numFmtId="0" fontId="0" fillId="0" borderId="19" xfId="53" applyBorder="1" applyProtection="1">
      <alignment/>
      <protection/>
    </xf>
    <xf numFmtId="0" fontId="23" fillId="0" borderId="45" xfId="53" applyFont="1" applyBorder="1" applyProtection="1">
      <alignment/>
      <protection/>
    </xf>
    <xf numFmtId="0" fontId="0" fillId="0" borderId="48" xfId="53" applyBorder="1" applyProtection="1">
      <alignment/>
      <protection/>
    </xf>
    <xf numFmtId="0" fontId="0" fillId="0" borderId="48" xfId="53" applyFont="1" applyBorder="1" applyProtection="1">
      <alignment/>
      <protection/>
    </xf>
    <xf numFmtId="0" fontId="23" fillId="0" borderId="23" xfId="53" applyFont="1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21" xfId="53" applyBorder="1" applyProtection="1">
      <alignment/>
      <protection/>
    </xf>
    <xf numFmtId="0" fontId="25" fillId="0" borderId="34" xfId="53" applyFont="1" applyBorder="1" applyAlignment="1" applyProtection="1">
      <alignment/>
      <protection/>
    </xf>
    <xf numFmtId="0" fontId="25" fillId="0" borderId="49" xfId="53" applyFont="1" applyBorder="1" applyAlignment="1" applyProtection="1">
      <alignment/>
      <protection/>
    </xf>
    <xf numFmtId="0" fontId="25" fillId="21" borderId="50" xfId="53" applyFont="1" applyFill="1" applyBorder="1" applyAlignment="1" applyProtection="1">
      <alignment/>
      <protection/>
    </xf>
    <xf numFmtId="0" fontId="25" fillId="21" borderId="36" xfId="53" applyFont="1" applyFill="1" applyBorder="1" applyAlignment="1" applyProtection="1">
      <alignment/>
      <protection/>
    </xf>
    <xf numFmtId="0" fontId="25" fillId="0" borderId="29" xfId="53" applyFont="1" applyBorder="1" applyAlignment="1" applyProtection="1">
      <alignment/>
      <protection/>
    </xf>
    <xf numFmtId="0" fontId="25" fillId="21" borderId="51" xfId="53" applyFont="1" applyFill="1" applyBorder="1" applyAlignment="1" applyProtection="1">
      <alignment/>
      <protection/>
    </xf>
    <xf numFmtId="0" fontId="25" fillId="21" borderId="29" xfId="53" applyFont="1" applyFill="1" applyBorder="1" applyAlignment="1" applyProtection="1">
      <alignment/>
      <protection/>
    </xf>
    <xf numFmtId="0" fontId="23" fillId="0" borderId="52" xfId="53" applyFont="1" applyBorder="1" applyProtection="1">
      <alignment/>
      <protection/>
    </xf>
    <xf numFmtId="0" fontId="0" fillId="0" borderId="53" xfId="53" applyBorder="1" applyProtection="1">
      <alignment/>
      <protection/>
    </xf>
    <xf numFmtId="0" fontId="0" fillId="0" borderId="54" xfId="53" applyBorder="1" applyProtection="1">
      <alignment/>
      <protection/>
    </xf>
    <xf numFmtId="0" fontId="0" fillId="0" borderId="55" xfId="53" applyBorder="1" applyProtection="1">
      <alignment/>
      <protection/>
    </xf>
    <xf numFmtId="0" fontId="0" fillId="0" borderId="24" xfId="53" applyFont="1" applyBorder="1" applyProtection="1">
      <alignment/>
      <protection/>
    </xf>
    <xf numFmtId="0" fontId="0" fillId="24" borderId="56" xfId="53" applyFill="1" applyBorder="1" applyProtection="1">
      <alignment/>
      <protection/>
    </xf>
    <xf numFmtId="0" fontId="0" fillId="24" borderId="57" xfId="53" applyFill="1" applyBorder="1" applyProtection="1">
      <alignment/>
      <protection/>
    </xf>
    <xf numFmtId="0" fontId="0" fillId="24" borderId="58" xfId="53" applyFill="1" applyBorder="1" applyProtection="1">
      <alignment/>
      <protection/>
    </xf>
    <xf numFmtId="0" fontId="23" fillId="0" borderId="47" xfId="53" applyFont="1" applyBorder="1" applyProtection="1">
      <alignment/>
      <protection/>
    </xf>
    <xf numFmtId="0" fontId="0" fillId="0" borderId="59" xfId="53" applyBorder="1" applyProtection="1">
      <alignment/>
      <protection/>
    </xf>
    <xf numFmtId="0" fontId="23" fillId="0" borderId="34" xfId="53" applyFont="1" applyBorder="1" applyProtection="1">
      <alignment/>
      <protection/>
    </xf>
    <xf numFmtId="0" fontId="0" fillId="0" borderId="29" xfId="53" applyBorder="1" applyProtection="1">
      <alignment/>
      <protection/>
    </xf>
    <xf numFmtId="0" fontId="0" fillId="0" borderId="36" xfId="53" applyBorder="1" applyProtection="1">
      <alignment/>
      <protection/>
    </xf>
    <xf numFmtId="0" fontId="0" fillId="24" borderId="34" xfId="53" applyFill="1" applyBorder="1" applyProtection="1">
      <alignment/>
      <protection/>
    </xf>
    <xf numFmtId="0" fontId="0" fillId="24" borderId="36" xfId="53" applyFill="1" applyBorder="1" applyProtection="1">
      <alignment/>
      <protection/>
    </xf>
    <xf numFmtId="0" fontId="0" fillId="0" borderId="0" xfId="53" applyFill="1" applyBorder="1" applyAlignment="1" applyProtection="1">
      <alignment horizontal="center"/>
      <protection/>
    </xf>
    <xf numFmtId="0" fontId="0" fillId="0" borderId="0" xfId="53" applyFont="1" applyAlignment="1" applyProtection="1">
      <alignment horizontal="right"/>
      <protection/>
    </xf>
    <xf numFmtId="0" fontId="34" fillId="0" borderId="38" xfId="54" applyFont="1" applyBorder="1">
      <alignment/>
      <protection/>
    </xf>
    <xf numFmtId="0" fontId="39" fillId="0" borderId="32" xfId="54" applyFont="1" applyBorder="1">
      <alignment/>
      <protection/>
    </xf>
    <xf numFmtId="0" fontId="39" fillId="0" borderId="10" xfId="54" applyFont="1" applyBorder="1" applyAlignment="1">
      <alignment horizontal="center"/>
      <protection/>
    </xf>
    <xf numFmtId="49" fontId="39" fillId="0" borderId="10" xfId="54" applyNumberFormat="1" applyFont="1" applyBorder="1" applyAlignment="1">
      <alignment horizontal="center"/>
      <protection/>
    </xf>
    <xf numFmtId="0" fontId="39" fillId="0" borderId="32" xfId="54" applyFont="1" applyBorder="1" applyAlignment="1">
      <alignment horizontal="center"/>
      <protection/>
    </xf>
    <xf numFmtId="49" fontId="39" fillId="0" borderId="32" xfId="54" applyNumberFormat="1" applyFont="1" applyBorder="1" applyAlignment="1">
      <alignment horizontal="center"/>
      <protection/>
    </xf>
    <xf numFmtId="49" fontId="39" fillId="0" borderId="0" xfId="54" applyNumberFormat="1" applyFont="1">
      <alignment/>
      <protection/>
    </xf>
    <xf numFmtId="49" fontId="34" fillId="0" borderId="42" xfId="54" applyNumberFormat="1" applyFont="1" applyBorder="1">
      <alignment/>
      <protection/>
    </xf>
    <xf numFmtId="49" fontId="37" fillId="0" borderId="0" xfId="54" applyNumberFormat="1" applyFont="1">
      <alignment/>
      <protection/>
    </xf>
    <xf numFmtId="0" fontId="39" fillId="0" borderId="22" xfId="54" applyFont="1" applyBorder="1">
      <alignment/>
      <protection/>
    </xf>
    <xf numFmtId="0" fontId="39" fillId="0" borderId="22" xfId="54" applyFont="1" applyBorder="1" applyAlignment="1">
      <alignment horizontal="center"/>
      <protection/>
    </xf>
    <xf numFmtId="49" fontId="39" fillId="0" borderId="22" xfId="54" applyNumberFormat="1" applyFont="1" applyBorder="1" applyAlignment="1">
      <alignment horizontal="center"/>
      <protection/>
    </xf>
    <xf numFmtId="0" fontId="37" fillId="0" borderId="60" xfId="54" applyFont="1" applyBorder="1" applyAlignment="1">
      <alignment/>
      <protection/>
    </xf>
    <xf numFmtId="0" fontId="34" fillId="0" borderId="35" xfId="54" applyFont="1" applyBorder="1">
      <alignment/>
      <protection/>
    </xf>
    <xf numFmtId="0" fontId="34" fillId="0" borderId="10" xfId="54" applyFont="1" applyBorder="1" applyAlignment="1">
      <alignment/>
      <protection/>
    </xf>
    <xf numFmtId="0" fontId="36" fillId="0" borderId="11" xfId="54" applyFont="1" applyBorder="1" applyAlignment="1">
      <alignment horizontal="left"/>
      <protection/>
    </xf>
    <xf numFmtId="0" fontId="36" fillId="0" borderId="28" xfId="54" applyFont="1" applyBorder="1" applyAlignment="1">
      <alignment horizontal="left"/>
      <protection/>
    </xf>
    <xf numFmtId="0" fontId="43" fillId="0" borderId="0" xfId="0" applyFont="1" applyAlignment="1" applyProtection="1">
      <alignment horizontal="left"/>
      <protection locked="0"/>
    </xf>
    <xf numFmtId="0" fontId="0" fillId="24" borderId="52" xfId="53" applyFill="1" applyBorder="1" applyAlignment="1" applyProtection="1">
      <alignment/>
      <protection/>
    </xf>
    <xf numFmtId="0" fontId="0" fillId="24" borderId="53" xfId="53" applyFill="1" applyBorder="1" applyAlignment="1" applyProtection="1">
      <alignment/>
      <protection/>
    </xf>
    <xf numFmtId="0" fontId="0" fillId="0" borderId="59" xfId="53" applyBorder="1" applyAlignment="1" applyProtection="1">
      <alignment horizontal="center"/>
      <protection/>
    </xf>
    <xf numFmtId="0" fontId="0" fillId="0" borderId="61" xfId="53" applyBorder="1" applyAlignment="1" applyProtection="1">
      <alignment horizontal="center"/>
      <protection/>
    </xf>
    <xf numFmtId="0" fontId="0" fillId="0" borderId="47" xfId="53" applyBorder="1" applyAlignment="1" applyProtection="1">
      <alignment horizontal="center"/>
      <protection locked="0"/>
    </xf>
    <xf numFmtId="0" fontId="0" fillId="0" borderId="62" xfId="53" applyBorder="1" applyAlignment="1" applyProtection="1">
      <alignment horizontal="center"/>
      <protection locked="0"/>
    </xf>
    <xf numFmtId="0" fontId="23" fillId="0" borderId="18" xfId="53" applyFont="1" applyBorder="1" applyAlignment="1" applyProtection="1">
      <alignment horizontal="center"/>
      <protection/>
    </xf>
    <xf numFmtId="0" fontId="0" fillId="0" borderId="53" xfId="53" applyBorder="1" applyAlignment="1" applyProtection="1">
      <alignment horizontal="center"/>
      <protection/>
    </xf>
    <xf numFmtId="0" fontId="0" fillId="0" borderId="54" xfId="53" applyBorder="1" applyAlignment="1" applyProtection="1">
      <alignment horizontal="center"/>
      <protection/>
    </xf>
    <xf numFmtId="0" fontId="0" fillId="21" borderId="29" xfId="53" applyFont="1" applyFill="1" applyBorder="1" applyAlignment="1" applyProtection="1">
      <alignment horizontal="center"/>
      <protection/>
    </xf>
    <xf numFmtId="0" fontId="0" fillId="21" borderId="36" xfId="53" applyFont="1" applyFill="1" applyBorder="1" applyAlignment="1" applyProtection="1">
      <alignment horizontal="center"/>
      <protection/>
    </xf>
    <xf numFmtId="0" fontId="0" fillId="0" borderId="29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 locked="0"/>
    </xf>
    <xf numFmtId="0" fontId="0" fillId="0" borderId="19" xfId="53" applyBorder="1" applyAlignment="1" applyProtection="1">
      <alignment horizontal="center"/>
      <protection locked="0"/>
    </xf>
    <xf numFmtId="0" fontId="0" fillId="0" borderId="0" xfId="53" applyBorder="1" applyAlignment="1" applyProtection="1">
      <alignment horizontal="center"/>
      <protection/>
    </xf>
    <xf numFmtId="0" fontId="0" fillId="21" borderId="34" xfId="53" applyFill="1" applyBorder="1" applyAlignment="1" applyProtection="1">
      <alignment horizontal="center"/>
      <protection locked="0"/>
    </xf>
    <xf numFmtId="0" fontId="0" fillId="21" borderId="36" xfId="53" applyFill="1" applyBorder="1" applyAlignment="1" applyProtection="1">
      <alignment horizontal="center"/>
      <protection locked="0"/>
    </xf>
    <xf numFmtId="0" fontId="0" fillId="0" borderId="45" xfId="53" applyBorder="1" applyAlignment="1" applyProtection="1">
      <alignment horizontal="center"/>
      <protection locked="0"/>
    </xf>
    <xf numFmtId="0" fontId="0" fillId="0" borderId="63" xfId="53" applyBorder="1" applyAlignment="1" applyProtection="1">
      <alignment horizontal="center"/>
      <protection locked="0"/>
    </xf>
    <xf numFmtId="0" fontId="0" fillId="0" borderId="44" xfId="53" applyFont="1" applyBorder="1" applyAlignment="1" applyProtection="1">
      <alignment horizontal="center"/>
      <protection/>
    </xf>
    <xf numFmtId="0" fontId="0" fillId="0" borderId="64" xfId="53" applyBorder="1" applyAlignment="1" applyProtection="1">
      <alignment horizontal="center"/>
      <protection/>
    </xf>
    <xf numFmtId="0" fontId="0" fillId="0" borderId="48" xfId="53" applyBorder="1" applyAlignment="1" applyProtection="1">
      <alignment horizontal="center"/>
      <protection/>
    </xf>
    <xf numFmtId="0" fontId="0" fillId="0" borderId="45" xfId="53" applyBorder="1" applyAlignment="1" applyProtection="1">
      <alignment horizontal="center"/>
      <protection/>
    </xf>
    <xf numFmtId="0" fontId="0" fillId="0" borderId="65" xfId="53" applyBorder="1" applyAlignment="1" applyProtection="1">
      <alignment horizontal="center"/>
      <protection/>
    </xf>
    <xf numFmtId="0" fontId="0" fillId="21" borderId="66" xfId="53" applyFill="1" applyBorder="1" applyAlignment="1" applyProtection="1">
      <alignment horizontal="center"/>
      <protection/>
    </xf>
    <xf numFmtId="0" fontId="0" fillId="21" borderId="63" xfId="53" applyFill="1" applyBorder="1" applyAlignment="1" applyProtection="1">
      <alignment horizontal="center"/>
      <protection/>
    </xf>
    <xf numFmtId="0" fontId="0" fillId="21" borderId="0" xfId="53" applyFont="1" applyFill="1" applyAlignment="1" applyProtection="1">
      <alignment horizontal="center"/>
      <protection/>
    </xf>
    <xf numFmtId="0" fontId="0" fillId="0" borderId="46" xfId="53" applyBorder="1" applyAlignment="1" applyProtection="1">
      <alignment horizontal="center"/>
      <protection locked="0"/>
    </xf>
    <xf numFmtId="0" fontId="0" fillId="0" borderId="55" xfId="53" applyBorder="1" applyAlignment="1" applyProtection="1">
      <alignment horizontal="center"/>
      <protection locked="0"/>
    </xf>
    <xf numFmtId="0" fontId="23" fillId="0" borderId="34" xfId="53" applyFont="1" applyBorder="1" applyAlignment="1" applyProtection="1">
      <alignment/>
      <protection/>
    </xf>
    <xf numFmtId="0" fontId="23" fillId="0" borderId="29" xfId="53" applyFont="1" applyBorder="1" applyAlignment="1" applyProtection="1">
      <alignment/>
      <protection/>
    </xf>
    <xf numFmtId="0" fontId="23" fillId="0" borderId="36" xfId="53" applyFont="1" applyBorder="1" applyAlignment="1" applyProtection="1">
      <alignment/>
      <protection/>
    </xf>
    <xf numFmtId="0" fontId="20" fillId="0" borderId="67" xfId="53" applyFont="1" applyBorder="1" applyAlignment="1" applyProtection="1">
      <alignment horizontal="left"/>
      <protection/>
    </xf>
    <xf numFmtId="0" fontId="20" fillId="0" borderId="68" xfId="53" applyFont="1" applyBorder="1" applyAlignment="1" applyProtection="1">
      <alignment horizontal="left"/>
      <protection/>
    </xf>
    <xf numFmtId="0" fontId="20" fillId="0" borderId="69" xfId="53" applyFont="1" applyBorder="1" applyAlignment="1" applyProtection="1">
      <alignment horizontal="left"/>
      <protection/>
    </xf>
    <xf numFmtId="0" fontId="20" fillId="0" borderId="47" xfId="53" applyFont="1" applyBorder="1" applyAlignment="1" applyProtection="1">
      <alignment horizontal="left"/>
      <protection/>
    </xf>
    <xf numFmtId="0" fontId="20" fillId="0" borderId="59" xfId="53" applyFont="1" applyBorder="1" applyAlignment="1" applyProtection="1">
      <alignment horizontal="left"/>
      <protection/>
    </xf>
    <xf numFmtId="0" fontId="20" fillId="0" borderId="62" xfId="53" applyFont="1" applyBorder="1" applyAlignment="1" applyProtection="1">
      <alignment horizontal="left"/>
      <protection/>
    </xf>
    <xf numFmtId="0" fontId="0" fillId="24" borderId="29" xfId="53" applyFont="1" applyFill="1" applyBorder="1" applyAlignment="1" applyProtection="1">
      <alignment horizontal="center"/>
      <protection/>
    </xf>
    <xf numFmtId="0" fontId="0" fillId="24" borderId="29" xfId="53" applyFill="1" applyBorder="1" applyAlignment="1" applyProtection="1">
      <alignment horizontal="center"/>
      <protection/>
    </xf>
    <xf numFmtId="0" fontId="0" fillId="0" borderId="61" xfId="53" applyFont="1" applyBorder="1" applyAlignment="1" applyProtection="1">
      <alignment horizontal="center"/>
      <protection/>
    </xf>
    <xf numFmtId="0" fontId="0" fillId="0" borderId="69" xfId="53" applyFont="1" applyBorder="1" applyAlignment="1" applyProtection="1">
      <alignment horizontal="center"/>
      <protection/>
    </xf>
    <xf numFmtId="0" fontId="0" fillId="0" borderId="70" xfId="53" applyBorder="1" applyAlignment="1" applyProtection="1">
      <alignment horizontal="center"/>
      <protection locked="0"/>
    </xf>
    <xf numFmtId="0" fontId="0" fillId="0" borderId="61" xfId="53" applyBorder="1" applyAlignment="1" applyProtection="1">
      <alignment horizontal="center"/>
      <protection locked="0"/>
    </xf>
    <xf numFmtId="0" fontId="20" fillId="0" borderId="71" xfId="53" applyFont="1" applyBorder="1" applyAlignment="1" applyProtection="1">
      <alignment horizontal="left"/>
      <protection/>
    </xf>
    <xf numFmtId="0" fontId="20" fillId="0" borderId="72" xfId="53" applyFont="1" applyBorder="1" applyAlignment="1" applyProtection="1">
      <alignment horizontal="left"/>
      <protection/>
    </xf>
    <xf numFmtId="0" fontId="20" fillId="0" borderId="73" xfId="53" applyFont="1" applyBorder="1" applyAlignment="1" applyProtection="1">
      <alignment horizontal="left"/>
      <protection/>
    </xf>
    <xf numFmtId="0" fontId="20" fillId="0" borderId="24" xfId="53" applyFont="1" applyBorder="1" applyAlignment="1" applyProtection="1">
      <alignment horizontal="left"/>
      <protection/>
    </xf>
    <xf numFmtId="0" fontId="20" fillId="0" borderId="18" xfId="53" applyFont="1" applyBorder="1" applyAlignment="1" applyProtection="1">
      <alignment horizontal="left"/>
      <protection/>
    </xf>
    <xf numFmtId="0" fontId="20" fillId="0" borderId="19" xfId="53" applyFont="1" applyBorder="1" applyAlignment="1" applyProtection="1">
      <alignment horizontal="left"/>
      <protection/>
    </xf>
    <xf numFmtId="0" fontId="0" fillId="0" borderId="74" xfId="53" applyFont="1" applyBorder="1" applyAlignment="1" applyProtection="1">
      <alignment horizontal="center"/>
      <protection/>
    </xf>
    <xf numFmtId="0" fontId="0" fillId="0" borderId="73" xfId="53" applyFont="1" applyBorder="1" applyAlignment="1" applyProtection="1">
      <alignment horizontal="center"/>
      <protection/>
    </xf>
    <xf numFmtId="0" fontId="0" fillId="0" borderId="67" xfId="53" applyFont="1" applyBorder="1" applyAlignment="1" applyProtection="1">
      <alignment horizontal="left"/>
      <protection locked="0"/>
    </xf>
    <xf numFmtId="0" fontId="0" fillId="0" borderId="68" xfId="53" applyFont="1" applyBorder="1" applyAlignment="1" applyProtection="1">
      <alignment horizontal="left"/>
      <protection locked="0"/>
    </xf>
    <xf numFmtId="0" fontId="0" fillId="0" borderId="69" xfId="53" applyFont="1" applyBorder="1" applyAlignment="1" applyProtection="1">
      <alignment horizontal="left"/>
      <protection locked="0"/>
    </xf>
    <xf numFmtId="0" fontId="0" fillId="0" borderId="47" xfId="53" applyFont="1" applyBorder="1" applyAlignment="1" applyProtection="1">
      <alignment horizontal="left"/>
      <protection locked="0"/>
    </xf>
    <xf numFmtId="0" fontId="0" fillId="0" borderId="59" xfId="53" applyFont="1" applyBorder="1" applyAlignment="1" applyProtection="1">
      <alignment horizontal="left"/>
      <protection locked="0"/>
    </xf>
    <xf numFmtId="0" fontId="0" fillId="0" borderId="62" xfId="53" applyFont="1" applyBorder="1" applyAlignment="1" applyProtection="1">
      <alignment horizontal="left"/>
      <protection locked="0"/>
    </xf>
    <xf numFmtId="0" fontId="20" fillId="0" borderId="71" xfId="53" applyFont="1" applyBorder="1" applyAlignment="1" applyProtection="1">
      <alignment horizontal="left"/>
      <protection locked="0"/>
    </xf>
    <xf numFmtId="0" fontId="20" fillId="0" borderId="72" xfId="53" applyFont="1" applyBorder="1" applyAlignment="1" applyProtection="1">
      <alignment horizontal="left"/>
      <protection locked="0"/>
    </xf>
    <xf numFmtId="0" fontId="20" fillId="0" borderId="73" xfId="53" applyFont="1" applyBorder="1" applyAlignment="1" applyProtection="1">
      <alignment horizontal="left"/>
      <protection locked="0"/>
    </xf>
    <xf numFmtId="0" fontId="32" fillId="0" borderId="47" xfId="53" applyFont="1" applyBorder="1" applyAlignment="1" applyProtection="1">
      <alignment horizontal="left"/>
      <protection/>
    </xf>
    <xf numFmtId="0" fontId="32" fillId="0" borderId="59" xfId="53" applyFont="1" applyBorder="1" applyAlignment="1" applyProtection="1">
      <alignment horizontal="left"/>
      <protection/>
    </xf>
    <xf numFmtId="0" fontId="32" fillId="0" borderId="62" xfId="53" applyFont="1" applyBorder="1" applyAlignment="1" applyProtection="1">
      <alignment horizontal="left"/>
      <protection/>
    </xf>
    <xf numFmtId="0" fontId="24" fillId="0" borderId="67" xfId="53" applyFont="1" applyBorder="1" applyAlignment="1" applyProtection="1">
      <alignment horizontal="left"/>
      <protection/>
    </xf>
    <xf numFmtId="0" fontId="24" fillId="0" borderId="68" xfId="53" applyFont="1" applyBorder="1" applyAlignment="1" applyProtection="1">
      <alignment horizontal="left"/>
      <protection/>
    </xf>
    <xf numFmtId="0" fontId="24" fillId="0" borderId="69" xfId="53" applyFont="1" applyBorder="1" applyAlignment="1" applyProtection="1">
      <alignment horizontal="left"/>
      <protection/>
    </xf>
    <xf numFmtId="0" fontId="24" fillId="0" borderId="47" xfId="53" applyFont="1" applyBorder="1" applyAlignment="1" applyProtection="1">
      <alignment horizontal="left"/>
      <protection/>
    </xf>
    <xf numFmtId="0" fontId="24" fillId="0" borderId="59" xfId="53" applyFont="1" applyBorder="1" applyAlignment="1" applyProtection="1">
      <alignment horizontal="left"/>
      <protection/>
    </xf>
    <xf numFmtId="0" fontId="24" fillId="0" borderId="62" xfId="53" applyFont="1" applyBorder="1" applyAlignment="1" applyProtection="1">
      <alignment horizontal="left"/>
      <protection/>
    </xf>
    <xf numFmtId="0" fontId="23" fillId="0" borderId="61" xfId="53" applyFont="1" applyBorder="1" applyAlignment="1" applyProtection="1">
      <alignment horizontal="center"/>
      <protection/>
    </xf>
    <xf numFmtId="0" fontId="0" fillId="0" borderId="67" xfId="53" applyBorder="1" applyAlignment="1" applyProtection="1">
      <alignment horizontal="center"/>
      <protection locked="0"/>
    </xf>
    <xf numFmtId="0" fontId="0" fillId="0" borderId="69" xfId="53" applyBorder="1" applyAlignment="1" applyProtection="1">
      <alignment horizontal="center"/>
      <protection locked="0"/>
    </xf>
    <xf numFmtId="0" fontId="20" fillId="0" borderId="67" xfId="53" applyFont="1" applyBorder="1" applyAlignment="1" applyProtection="1">
      <alignment horizontal="left"/>
      <protection locked="0"/>
    </xf>
    <xf numFmtId="0" fontId="20" fillId="0" borderId="68" xfId="53" applyFont="1" applyBorder="1" applyAlignment="1" applyProtection="1">
      <alignment horizontal="left"/>
      <protection locked="0"/>
    </xf>
    <xf numFmtId="0" fontId="20" fillId="0" borderId="69" xfId="53" applyFont="1" applyBorder="1" applyAlignment="1" applyProtection="1">
      <alignment horizontal="left"/>
      <protection locked="0"/>
    </xf>
    <xf numFmtId="0" fontId="23" fillId="0" borderId="75" xfId="53" applyFont="1" applyBorder="1" applyAlignment="1" applyProtection="1">
      <alignment horizontal="left"/>
      <protection/>
    </xf>
    <xf numFmtId="0" fontId="23" fillId="0" borderId="76" xfId="53" applyFont="1" applyBorder="1" applyAlignment="1" applyProtection="1">
      <alignment horizontal="left"/>
      <protection/>
    </xf>
    <xf numFmtId="0" fontId="23" fillId="0" borderId="51" xfId="53" applyFont="1" applyBorder="1" applyAlignment="1" applyProtection="1">
      <alignment horizontal="left"/>
      <protection/>
    </xf>
    <xf numFmtId="0" fontId="20" fillId="0" borderId="47" xfId="53" applyFont="1" applyBorder="1" applyAlignment="1" applyProtection="1">
      <alignment/>
      <protection/>
    </xf>
    <xf numFmtId="0" fontId="20" fillId="0" borderId="59" xfId="53" applyFont="1" applyBorder="1" applyAlignment="1" applyProtection="1">
      <alignment/>
      <protection/>
    </xf>
    <xf numFmtId="0" fontId="20" fillId="0" borderId="62" xfId="53" applyFont="1" applyBorder="1" applyAlignment="1" applyProtection="1">
      <alignment/>
      <protection/>
    </xf>
    <xf numFmtId="0" fontId="20" fillId="0" borderId="67" xfId="53" applyFont="1" applyBorder="1" applyAlignment="1" applyProtection="1">
      <alignment/>
      <protection locked="0"/>
    </xf>
    <xf numFmtId="0" fontId="20" fillId="0" borderId="68" xfId="53" applyFont="1" applyBorder="1" applyAlignment="1" applyProtection="1">
      <alignment/>
      <protection locked="0"/>
    </xf>
    <xf numFmtId="0" fontId="20" fillId="0" borderId="69" xfId="53" applyFont="1" applyBorder="1" applyAlignment="1" applyProtection="1">
      <alignment/>
      <protection locked="0"/>
    </xf>
    <xf numFmtId="0" fontId="22" fillId="21" borderId="44" xfId="53" applyFont="1" applyFill="1" applyBorder="1" applyAlignment="1" applyProtection="1">
      <alignment horizontal="left"/>
      <protection locked="0"/>
    </xf>
    <xf numFmtId="0" fontId="22" fillId="21" borderId="44" xfId="53" applyFont="1" applyFill="1" applyBorder="1" applyAlignment="1" applyProtection="1">
      <alignment horizontal="left"/>
      <protection locked="0"/>
    </xf>
    <xf numFmtId="0" fontId="0" fillId="0" borderId="44" xfId="53" applyFont="1" applyBorder="1" applyAlignment="1" applyProtection="1">
      <alignment horizontal="left"/>
      <protection locked="0"/>
    </xf>
    <xf numFmtId="0" fontId="0" fillId="0" borderId="44" xfId="53" applyBorder="1" applyAlignment="1" applyProtection="1">
      <alignment horizontal="left"/>
      <protection locked="0"/>
    </xf>
    <xf numFmtId="0" fontId="23" fillId="21" borderId="34" xfId="53" applyFont="1" applyFill="1" applyBorder="1" applyAlignment="1" applyProtection="1">
      <alignment horizontal="center"/>
      <protection/>
    </xf>
    <xf numFmtId="0" fontId="23" fillId="21" borderId="36" xfId="53" applyFont="1" applyFill="1" applyBorder="1" applyAlignment="1" applyProtection="1">
      <alignment horizontal="center"/>
      <protection/>
    </xf>
    <xf numFmtId="0" fontId="0" fillId="0" borderId="70" xfId="53" applyBorder="1" applyAlignment="1" applyProtection="1">
      <alignment horizontal="center"/>
      <protection/>
    </xf>
    <xf numFmtId="0" fontId="0" fillId="21" borderId="34" xfId="53" applyFont="1" applyFill="1" applyBorder="1" applyAlignment="1" applyProtection="1">
      <alignment horizontal="center"/>
      <protection/>
    </xf>
    <xf numFmtId="0" fontId="0" fillId="0" borderId="52" xfId="53" applyBorder="1" applyAlignment="1" applyProtection="1">
      <alignment horizontal="center"/>
      <protection/>
    </xf>
    <xf numFmtId="0" fontId="0" fillId="0" borderId="34" xfId="53" applyFill="1" applyBorder="1" applyAlignment="1" applyProtection="1">
      <alignment horizontal="center"/>
      <protection/>
    </xf>
    <xf numFmtId="0" fontId="0" fillId="0" borderId="36" xfId="53" applyFill="1" applyBorder="1" applyAlignment="1" applyProtection="1">
      <alignment horizontal="center"/>
      <protection/>
    </xf>
    <xf numFmtId="0" fontId="0" fillId="0" borderId="46" xfId="53" applyFont="1" applyBorder="1" applyAlignment="1" applyProtection="1">
      <alignment horizontal="center"/>
      <protection/>
    </xf>
    <xf numFmtId="0" fontId="0" fillId="0" borderId="64" xfId="53" applyFont="1" applyBorder="1" applyAlignment="1" applyProtection="1">
      <alignment horizontal="center"/>
      <protection/>
    </xf>
    <xf numFmtId="0" fontId="0" fillId="21" borderId="77" xfId="53" applyFill="1" applyBorder="1" applyAlignment="1" applyProtection="1">
      <alignment horizontal="center"/>
      <protection/>
    </xf>
    <xf numFmtId="0" fontId="0" fillId="21" borderId="55" xfId="53" applyFill="1" applyBorder="1" applyAlignment="1" applyProtection="1">
      <alignment horizontal="center"/>
      <protection/>
    </xf>
    <xf numFmtId="0" fontId="0" fillId="0" borderId="56" xfId="53" applyBorder="1" applyAlignment="1" applyProtection="1">
      <alignment horizontal="center"/>
      <protection locked="0"/>
    </xf>
    <xf numFmtId="0" fontId="0" fillId="0" borderId="58" xfId="53" applyBorder="1" applyAlignment="1" applyProtection="1">
      <alignment horizontal="center"/>
      <protection locked="0"/>
    </xf>
    <xf numFmtId="0" fontId="0" fillId="0" borderId="56" xfId="53" applyFont="1" applyBorder="1" applyAlignment="1" applyProtection="1">
      <alignment horizontal="left"/>
      <protection locked="0"/>
    </xf>
    <xf numFmtId="0" fontId="0" fillId="0" borderId="57" xfId="53" applyFont="1" applyBorder="1" applyAlignment="1" applyProtection="1">
      <alignment horizontal="left"/>
      <protection locked="0"/>
    </xf>
    <xf numFmtId="0" fontId="0" fillId="0" borderId="58" xfId="53" applyFont="1" applyBorder="1" applyAlignment="1" applyProtection="1">
      <alignment horizontal="left"/>
      <protection locked="0"/>
    </xf>
    <xf numFmtId="0" fontId="0" fillId="0" borderId="52" xfId="53" applyFont="1" applyBorder="1" applyAlignment="1" applyProtection="1">
      <alignment horizontal="left"/>
      <protection locked="0"/>
    </xf>
    <xf numFmtId="0" fontId="0" fillId="0" borderId="53" xfId="53" applyFont="1" applyBorder="1" applyAlignment="1" applyProtection="1">
      <alignment horizontal="left"/>
      <protection locked="0"/>
    </xf>
    <xf numFmtId="0" fontId="0" fillId="0" borderId="54" xfId="53" applyFont="1" applyBorder="1" applyAlignment="1" applyProtection="1">
      <alignment horizontal="left"/>
      <protection locked="0"/>
    </xf>
    <xf numFmtId="0" fontId="0" fillId="0" borderId="78" xfId="53" applyFont="1" applyBorder="1" applyAlignment="1" applyProtection="1">
      <alignment horizontal="left"/>
      <protection locked="0"/>
    </xf>
    <xf numFmtId="0" fontId="0" fillId="0" borderId="79" xfId="53" applyFont="1" applyBorder="1" applyAlignment="1" applyProtection="1">
      <alignment horizontal="left"/>
      <protection locked="0"/>
    </xf>
    <xf numFmtId="0" fontId="0" fillId="0" borderId="80" xfId="53" applyFont="1" applyBorder="1" applyAlignment="1" applyProtection="1">
      <alignment horizontal="left"/>
      <protection locked="0"/>
    </xf>
    <xf numFmtId="0" fontId="0" fillId="0" borderId="45" xfId="53" applyFont="1" applyBorder="1" applyAlignment="1" applyProtection="1">
      <alignment horizontal="left"/>
      <protection locked="0"/>
    </xf>
    <xf numFmtId="0" fontId="0" fillId="0" borderId="48" xfId="53" applyFont="1" applyBorder="1" applyAlignment="1" applyProtection="1">
      <alignment horizontal="left"/>
      <protection locked="0"/>
    </xf>
    <xf numFmtId="0" fontId="0" fillId="0" borderId="63" xfId="53" applyFont="1" applyBorder="1" applyAlignment="1" applyProtection="1">
      <alignment horizontal="left"/>
      <protection locked="0"/>
    </xf>
    <xf numFmtId="0" fontId="0" fillId="0" borderId="78" xfId="53" applyBorder="1" applyAlignment="1" applyProtection="1">
      <alignment horizontal="center"/>
      <protection locked="0"/>
    </xf>
    <xf numFmtId="0" fontId="0" fillId="0" borderId="80" xfId="53" applyBorder="1" applyAlignment="1" applyProtection="1">
      <alignment horizontal="center"/>
      <protection locked="0"/>
    </xf>
    <xf numFmtId="0" fontId="23" fillId="0" borderId="75" xfId="53" applyFont="1" applyBorder="1" applyAlignment="1" applyProtection="1">
      <alignment horizontal="center"/>
      <protection/>
    </xf>
    <xf numFmtId="0" fontId="23" fillId="0" borderId="51" xfId="53" applyFont="1" applyBorder="1" applyAlignment="1" applyProtection="1">
      <alignment horizontal="center"/>
      <protection/>
    </xf>
    <xf numFmtId="0" fontId="20" fillId="0" borderId="56" xfId="53" applyFont="1" applyBorder="1" applyAlignment="1" applyProtection="1">
      <alignment/>
      <protection locked="0"/>
    </xf>
    <xf numFmtId="0" fontId="20" fillId="0" borderId="57" xfId="53" applyFont="1" applyBorder="1" applyAlignment="1" applyProtection="1">
      <alignment/>
      <protection locked="0"/>
    </xf>
    <xf numFmtId="0" fontId="20" fillId="0" borderId="58" xfId="53" applyFont="1" applyBorder="1" applyAlignment="1" applyProtection="1">
      <alignment/>
      <protection locked="0"/>
    </xf>
    <xf numFmtId="0" fontId="20" fillId="0" borderId="56" xfId="53" applyFont="1" applyBorder="1" applyAlignment="1" applyProtection="1">
      <alignment/>
      <protection/>
    </xf>
    <xf numFmtId="0" fontId="20" fillId="0" borderId="57" xfId="53" applyFont="1" applyBorder="1" applyAlignment="1" applyProtection="1">
      <alignment/>
      <protection/>
    </xf>
    <xf numFmtId="0" fontId="20" fillId="0" borderId="58" xfId="53" applyFont="1" applyBorder="1" applyAlignment="1" applyProtection="1">
      <alignment/>
      <protection/>
    </xf>
    <xf numFmtId="0" fontId="20" fillId="0" borderId="52" xfId="53" applyFont="1" applyBorder="1" applyAlignment="1" applyProtection="1">
      <alignment/>
      <protection/>
    </xf>
    <xf numFmtId="0" fontId="20" fillId="0" borderId="53" xfId="53" applyFont="1" applyBorder="1" applyAlignment="1" applyProtection="1">
      <alignment/>
      <protection/>
    </xf>
    <xf numFmtId="0" fontId="20" fillId="0" borderId="54" xfId="53" applyFont="1" applyBorder="1" applyAlignment="1" applyProtection="1">
      <alignment/>
      <protection/>
    </xf>
    <xf numFmtId="0" fontId="0" fillId="0" borderId="56" xfId="53" applyFont="1" applyBorder="1" applyAlignment="1" applyProtection="1">
      <alignment horizontal="center"/>
      <protection/>
    </xf>
    <xf numFmtId="0" fontId="0" fillId="0" borderId="58" xfId="53" applyFont="1" applyBorder="1" applyAlignment="1" applyProtection="1">
      <alignment horizontal="center"/>
      <protection/>
    </xf>
    <xf numFmtId="0" fontId="23" fillId="0" borderId="34" xfId="53" applyFont="1" applyBorder="1" applyAlignment="1" applyProtection="1">
      <alignment horizontal="left"/>
      <protection/>
    </xf>
    <xf numFmtId="0" fontId="23" fillId="0" borderId="29" xfId="53" applyFont="1" applyBorder="1" applyAlignment="1" applyProtection="1">
      <alignment horizontal="left"/>
      <protection/>
    </xf>
    <xf numFmtId="0" fontId="23" fillId="0" borderId="36" xfId="53" applyFont="1" applyBorder="1" applyAlignment="1" applyProtection="1">
      <alignment horizontal="left"/>
      <protection/>
    </xf>
    <xf numFmtId="0" fontId="0" fillId="0" borderId="78" xfId="53" applyFont="1" applyBorder="1" applyAlignment="1" applyProtection="1">
      <alignment horizontal="center"/>
      <protection/>
    </xf>
    <xf numFmtId="0" fontId="0" fillId="0" borderId="80" xfId="53" applyFont="1" applyBorder="1" applyAlignment="1" applyProtection="1">
      <alignment horizontal="center"/>
      <protection/>
    </xf>
    <xf numFmtId="0" fontId="20" fillId="0" borderId="67" xfId="53" applyFont="1" applyBorder="1" applyAlignment="1" applyProtection="1">
      <alignment/>
      <protection/>
    </xf>
    <xf numFmtId="0" fontId="20" fillId="0" borderId="68" xfId="53" applyFont="1" applyBorder="1" applyAlignment="1" applyProtection="1">
      <alignment/>
      <protection/>
    </xf>
    <xf numFmtId="0" fontId="20" fillId="0" borderId="69" xfId="53" applyFont="1" applyBorder="1" applyAlignment="1" applyProtection="1">
      <alignment/>
      <protection/>
    </xf>
    <xf numFmtId="0" fontId="20" fillId="0" borderId="78" xfId="53" applyFont="1" applyBorder="1" applyAlignment="1" applyProtection="1">
      <alignment/>
      <protection locked="0"/>
    </xf>
    <xf numFmtId="0" fontId="20" fillId="0" borderId="79" xfId="53" applyFont="1" applyBorder="1" applyAlignment="1" applyProtection="1">
      <alignment/>
      <protection locked="0"/>
    </xf>
    <xf numFmtId="0" fontId="20" fillId="0" borderId="80" xfId="53" applyFont="1" applyBorder="1" applyAlignment="1" applyProtection="1">
      <alignment/>
      <protection locked="0"/>
    </xf>
    <xf numFmtId="0" fontId="20" fillId="0" borderId="78" xfId="53" applyFont="1" applyBorder="1" applyAlignment="1" applyProtection="1">
      <alignment/>
      <protection/>
    </xf>
    <xf numFmtId="0" fontId="20" fillId="0" borderId="79" xfId="53" applyFont="1" applyBorder="1" applyAlignment="1" applyProtection="1">
      <alignment/>
      <protection/>
    </xf>
    <xf numFmtId="0" fontId="20" fillId="0" borderId="80" xfId="53" applyFont="1" applyBorder="1" applyAlignment="1" applyProtection="1">
      <alignment/>
      <protection/>
    </xf>
    <xf numFmtId="0" fontId="20" fillId="0" borderId="46" xfId="53" applyFont="1" applyBorder="1" applyAlignment="1" applyProtection="1">
      <alignment/>
      <protection/>
    </xf>
    <xf numFmtId="0" fontId="20" fillId="0" borderId="44" xfId="53" applyFont="1" applyBorder="1" applyAlignment="1" applyProtection="1">
      <alignment/>
      <protection/>
    </xf>
    <xf numFmtId="0" fontId="20" fillId="0" borderId="55" xfId="53" applyFont="1" applyBorder="1" applyAlignment="1" applyProtection="1">
      <alignment/>
      <protection/>
    </xf>
    <xf numFmtId="0" fontId="20" fillId="0" borderId="81" xfId="53" applyFont="1" applyBorder="1" applyAlignment="1" applyProtection="1">
      <alignment/>
      <protection/>
    </xf>
    <xf numFmtId="0" fontId="20" fillId="0" borderId="81" xfId="53" applyFont="1" applyBorder="1" applyAlignment="1" applyProtection="1">
      <alignment horizontal="center"/>
      <protection/>
    </xf>
    <xf numFmtId="0" fontId="20" fillId="0" borderId="82" xfId="53" applyFont="1" applyBorder="1" applyAlignment="1" applyProtection="1">
      <alignment/>
      <protection/>
    </xf>
    <xf numFmtId="0" fontId="20" fillId="0" borderId="82" xfId="53" applyFont="1" applyBorder="1" applyAlignment="1" applyProtection="1">
      <alignment horizontal="center"/>
      <protection/>
    </xf>
    <xf numFmtId="0" fontId="23" fillId="0" borderId="75" xfId="53" applyFont="1" applyBorder="1" applyAlignment="1" applyProtection="1">
      <alignment/>
      <protection/>
    </xf>
    <xf numFmtId="0" fontId="23" fillId="0" borderId="76" xfId="53" applyFont="1" applyBorder="1" applyAlignment="1" applyProtection="1">
      <alignment/>
      <protection/>
    </xf>
    <xf numFmtId="0" fontId="23" fillId="0" borderId="51" xfId="53" applyFont="1" applyBorder="1" applyAlignment="1" applyProtection="1">
      <alignment/>
      <protection/>
    </xf>
    <xf numFmtId="0" fontId="0" fillId="0" borderId="70" xfId="53" applyFont="1" applyBorder="1" applyAlignment="1" applyProtection="1">
      <alignment horizontal="center"/>
      <protection/>
    </xf>
    <xf numFmtId="0" fontId="23" fillId="0" borderId="49" xfId="53" applyFont="1" applyBorder="1" applyAlignment="1" applyProtection="1">
      <alignment horizontal="center"/>
      <protection/>
    </xf>
    <xf numFmtId="0" fontId="20" fillId="0" borderId="70" xfId="53" applyFont="1" applyBorder="1" applyAlignment="1" applyProtection="1">
      <alignment horizontal="left"/>
      <protection locked="0"/>
    </xf>
    <xf numFmtId="0" fontId="20" fillId="0" borderId="59" xfId="53" applyFont="1" applyBorder="1" applyAlignment="1" applyProtection="1">
      <alignment horizontal="left"/>
      <protection locked="0"/>
    </xf>
    <xf numFmtId="0" fontId="20" fillId="0" borderId="61" xfId="53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center"/>
      <protection/>
    </xf>
    <xf numFmtId="0" fontId="0" fillId="0" borderId="34" xfId="53" applyBorder="1" applyAlignment="1" applyProtection="1">
      <alignment horizontal="center"/>
      <protection/>
    </xf>
    <xf numFmtId="0" fontId="0" fillId="0" borderId="36" xfId="53" applyBorder="1" applyAlignment="1" applyProtection="1">
      <alignment horizontal="center"/>
      <protection/>
    </xf>
    <xf numFmtId="0" fontId="20" fillId="0" borderId="26" xfId="53" applyFont="1" applyBorder="1" applyAlignment="1" applyProtection="1">
      <alignment horizontal="center" vertical="top" wrapText="1"/>
      <protection locked="0"/>
    </xf>
    <xf numFmtId="0" fontId="20" fillId="0" borderId="12" xfId="53" applyFont="1" applyBorder="1" applyAlignment="1" applyProtection="1">
      <alignment horizontal="center" vertical="top" wrapText="1"/>
      <protection locked="0"/>
    </xf>
    <xf numFmtId="0" fontId="20" fillId="0" borderId="13" xfId="53" applyFont="1" applyBorder="1" applyAlignment="1" applyProtection="1">
      <alignment horizontal="center" vertical="top" wrapText="1"/>
      <protection locked="0"/>
    </xf>
    <xf numFmtId="0" fontId="20" fillId="0" borderId="24" xfId="53" applyFont="1" applyBorder="1" applyAlignment="1" applyProtection="1">
      <alignment horizontal="center" vertical="top" wrapText="1"/>
      <protection locked="0"/>
    </xf>
    <xf numFmtId="0" fontId="20" fillId="0" borderId="18" xfId="53" applyFont="1" applyBorder="1" applyAlignment="1" applyProtection="1">
      <alignment horizontal="center" vertical="top" wrapText="1"/>
      <protection locked="0"/>
    </xf>
    <xf numFmtId="0" fontId="20" fillId="0" borderId="19" xfId="53" applyFont="1" applyBorder="1" applyAlignment="1" applyProtection="1">
      <alignment horizontal="center" vertical="top" wrapText="1"/>
      <protection locked="0"/>
    </xf>
    <xf numFmtId="0" fontId="0" fillId="0" borderId="64" xfId="53" applyFont="1" applyBorder="1" applyAlignment="1" applyProtection="1">
      <alignment horizontal="center"/>
      <protection/>
    </xf>
    <xf numFmtId="0" fontId="23" fillId="0" borderId="49" xfId="53" applyFont="1" applyBorder="1" applyAlignment="1" applyProtection="1">
      <alignment/>
      <protection/>
    </xf>
    <xf numFmtId="0" fontId="23" fillId="0" borderId="50" xfId="53" applyFont="1" applyBorder="1" applyAlignment="1" applyProtection="1">
      <alignment/>
      <protection/>
    </xf>
    <xf numFmtId="0" fontId="20" fillId="0" borderId="78" xfId="53" applyFont="1" applyBorder="1" applyAlignment="1" applyProtection="1">
      <alignment horizontal="left"/>
      <protection locked="0"/>
    </xf>
    <xf numFmtId="0" fontId="20" fillId="0" borderId="79" xfId="53" applyFont="1" applyBorder="1" applyAlignment="1" applyProtection="1">
      <alignment horizontal="left"/>
      <protection locked="0"/>
    </xf>
    <xf numFmtId="0" fontId="20" fillId="0" borderId="80" xfId="53" applyFont="1" applyBorder="1" applyAlignment="1" applyProtection="1">
      <alignment horizontal="left"/>
      <protection locked="0"/>
    </xf>
    <xf numFmtId="0" fontId="20" fillId="0" borderId="78" xfId="53" applyFont="1" applyBorder="1" applyAlignment="1" applyProtection="1">
      <alignment horizontal="left"/>
      <protection/>
    </xf>
    <xf numFmtId="0" fontId="20" fillId="0" borderId="79" xfId="53" applyFont="1" applyBorder="1" applyAlignment="1" applyProtection="1">
      <alignment horizontal="left"/>
      <protection/>
    </xf>
    <xf numFmtId="0" fontId="20" fillId="0" borderId="80" xfId="53" applyFont="1" applyBorder="1" applyAlignment="1" applyProtection="1">
      <alignment horizontal="left"/>
      <protection/>
    </xf>
    <xf numFmtId="0" fontId="20" fillId="0" borderId="46" xfId="53" applyFont="1" applyBorder="1" applyAlignment="1" applyProtection="1">
      <alignment horizontal="left"/>
      <protection/>
    </xf>
    <xf numFmtId="0" fontId="20" fillId="0" borderId="44" xfId="53" applyFont="1" applyBorder="1" applyAlignment="1" applyProtection="1">
      <alignment horizontal="left"/>
      <protection/>
    </xf>
    <xf numFmtId="0" fontId="20" fillId="0" borderId="55" xfId="53" applyFont="1" applyBorder="1" applyAlignment="1" applyProtection="1">
      <alignment horizontal="left"/>
      <protection/>
    </xf>
    <xf numFmtId="0" fontId="31" fillId="0" borderId="0" xfId="53" applyFont="1" applyAlignment="1" applyProtection="1">
      <alignment horizontal="center"/>
      <protection/>
    </xf>
    <xf numFmtId="0" fontId="23" fillId="24" borderId="34" xfId="53" applyFont="1" applyFill="1" applyBorder="1" applyAlignment="1" applyProtection="1">
      <alignment horizontal="center"/>
      <protection/>
    </xf>
    <xf numFmtId="0" fontId="23" fillId="24" borderId="36" xfId="53" applyFont="1" applyFill="1" applyBorder="1" applyAlignment="1" applyProtection="1">
      <alignment horizontal="center"/>
      <protection/>
    </xf>
    <xf numFmtId="0" fontId="23" fillId="24" borderId="29" xfId="53" applyFont="1" applyFill="1" applyBorder="1" applyAlignment="1" applyProtection="1">
      <alignment horizontal="center"/>
      <protection/>
    </xf>
    <xf numFmtId="0" fontId="24" fillId="21" borderId="34" xfId="53" applyFont="1" applyFill="1" applyBorder="1" applyAlignment="1" applyProtection="1">
      <alignment horizontal="center"/>
      <protection/>
    </xf>
    <xf numFmtId="0" fontId="24" fillId="21" borderId="36" xfId="53" applyFont="1" applyFill="1" applyBorder="1" applyAlignment="1" applyProtection="1">
      <alignment horizontal="center"/>
      <protection/>
    </xf>
    <xf numFmtId="0" fontId="0" fillId="0" borderId="47" xfId="53" applyFont="1" applyBorder="1" applyAlignment="1" applyProtection="1">
      <alignment horizontal="center"/>
      <protection/>
    </xf>
    <xf numFmtId="0" fontId="0" fillId="0" borderId="61" xfId="53" applyFont="1" applyBorder="1" applyAlignment="1" applyProtection="1">
      <alignment horizontal="center"/>
      <protection/>
    </xf>
    <xf numFmtId="0" fontId="24" fillId="0" borderId="50" xfId="53" applyFont="1" applyBorder="1" applyAlignment="1" applyProtection="1">
      <alignment horizontal="center"/>
      <protection/>
    </xf>
    <xf numFmtId="0" fontId="24" fillId="0" borderId="29" xfId="53" applyFont="1" applyBorder="1" applyAlignment="1" applyProtection="1">
      <alignment horizontal="center"/>
      <protection/>
    </xf>
    <xf numFmtId="0" fontId="24" fillId="0" borderId="49" xfId="53" applyFont="1" applyBorder="1" applyAlignment="1" applyProtection="1">
      <alignment horizontal="center"/>
      <protection/>
    </xf>
    <xf numFmtId="0" fontId="24" fillId="21" borderId="29" xfId="53" applyFont="1" applyFill="1" applyBorder="1" applyAlignment="1" applyProtection="1">
      <alignment horizontal="center"/>
      <protection/>
    </xf>
    <xf numFmtId="0" fontId="0" fillId="21" borderId="83" xfId="53" applyFill="1" applyBorder="1" applyAlignment="1" applyProtection="1">
      <alignment horizontal="center"/>
      <protection/>
    </xf>
    <xf numFmtId="0" fontId="0" fillId="21" borderId="21" xfId="53" applyFill="1" applyBorder="1" applyAlignment="1" applyProtection="1">
      <alignment horizontal="center"/>
      <protection/>
    </xf>
    <xf numFmtId="0" fontId="0" fillId="0" borderId="45" xfId="53" applyFont="1" applyBorder="1" applyAlignment="1" applyProtection="1">
      <alignment horizontal="center"/>
      <protection/>
    </xf>
    <xf numFmtId="0" fontId="0" fillId="0" borderId="63" xfId="53" applyBorder="1" applyAlignment="1" applyProtection="1">
      <alignment horizontal="center"/>
      <protection/>
    </xf>
    <xf numFmtId="0" fontId="24" fillId="0" borderId="34" xfId="53" applyFont="1" applyBorder="1" applyAlignment="1" applyProtection="1">
      <alignment horizontal="center"/>
      <protection/>
    </xf>
    <xf numFmtId="0" fontId="42" fillId="0" borderId="0" xfId="53" applyFont="1" applyBorder="1" applyAlignment="1" applyProtection="1">
      <alignment horizontal="center"/>
      <protection/>
    </xf>
    <xf numFmtId="0" fontId="20" fillId="0" borderId="26" xfId="53" applyFont="1" applyBorder="1" applyAlignment="1" applyProtection="1">
      <alignment horizontal="center" vertical="top" wrapText="1"/>
      <protection locked="0"/>
    </xf>
    <xf numFmtId="0" fontId="20" fillId="0" borderId="12" xfId="53" applyFont="1" applyBorder="1" applyAlignment="1" applyProtection="1">
      <alignment horizontal="center" vertical="top" wrapText="1"/>
      <protection locked="0"/>
    </xf>
    <xf numFmtId="0" fontId="20" fillId="0" borderId="13" xfId="53" applyFont="1" applyBorder="1" applyAlignment="1" applyProtection="1">
      <alignment horizontal="center" vertical="top" wrapText="1"/>
      <protection locked="0"/>
    </xf>
    <xf numFmtId="0" fontId="20" fillId="0" borderId="24" xfId="53" applyFont="1" applyBorder="1" applyAlignment="1" applyProtection="1">
      <alignment horizontal="center" vertical="top" wrapText="1"/>
      <protection locked="0"/>
    </xf>
    <xf numFmtId="0" fontId="20" fillId="0" borderId="18" xfId="53" applyFont="1" applyBorder="1" applyAlignment="1" applyProtection="1">
      <alignment horizontal="center" vertical="top" wrapText="1"/>
      <protection locked="0"/>
    </xf>
    <xf numFmtId="0" fontId="20" fillId="0" borderId="19" xfId="53" applyFont="1" applyBorder="1" applyAlignment="1" applyProtection="1">
      <alignment horizontal="center" vertical="top" wrapText="1"/>
      <protection locked="0"/>
    </xf>
    <xf numFmtId="0" fontId="0" fillId="0" borderId="70" xfId="53" applyFont="1" applyBorder="1" applyAlignment="1" applyProtection="1">
      <alignment horizontal="center"/>
      <protection/>
    </xf>
    <xf numFmtId="0" fontId="20" fillId="0" borderId="26" xfId="53" applyNumberFormat="1" applyFont="1" applyBorder="1" applyAlignment="1" applyProtection="1">
      <alignment horizontal="center" vertical="top" wrapText="1"/>
      <protection locked="0"/>
    </xf>
    <xf numFmtId="0" fontId="20" fillId="0" borderId="12" xfId="53" applyNumberFormat="1" applyFont="1" applyBorder="1" applyAlignment="1" applyProtection="1">
      <alignment horizontal="center" vertical="top" wrapText="1"/>
      <protection locked="0"/>
    </xf>
    <xf numFmtId="0" fontId="20" fillId="0" borderId="13" xfId="53" applyNumberFormat="1" applyFont="1" applyBorder="1" applyAlignment="1" applyProtection="1">
      <alignment horizontal="center" vertical="top" wrapText="1"/>
      <protection locked="0"/>
    </xf>
    <xf numFmtId="0" fontId="20" fillId="0" borderId="24" xfId="53" applyNumberFormat="1" applyFont="1" applyBorder="1" applyAlignment="1" applyProtection="1">
      <alignment horizontal="center" vertical="top" wrapText="1"/>
      <protection locked="0"/>
    </xf>
    <xf numFmtId="0" fontId="20" fillId="0" borderId="18" xfId="53" applyNumberFormat="1" applyFont="1" applyBorder="1" applyAlignment="1" applyProtection="1">
      <alignment horizontal="center" vertical="top" wrapText="1"/>
      <protection locked="0"/>
    </xf>
    <xf numFmtId="0" fontId="20" fillId="0" borderId="19" xfId="53" applyNumberFormat="1" applyFont="1" applyBorder="1" applyAlignment="1" applyProtection="1">
      <alignment horizontal="center" vertical="top" wrapText="1"/>
      <protection locked="0"/>
    </xf>
    <xf numFmtId="0" fontId="44" fillId="0" borderId="0" xfId="53" applyFont="1" applyBorder="1" applyAlignment="1" applyProtection="1">
      <alignment horizontal="center"/>
      <protection/>
    </xf>
    <xf numFmtId="0" fontId="7" fillId="0" borderId="12" xfId="54" applyFont="1" applyBorder="1" applyAlignment="1">
      <alignment horizont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appe1" xfId="53"/>
    <cellStyle name="Standard_Spielhilfe Charaktererstellung + Tabell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10</xdr:col>
      <xdr:colOff>114300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95250</xdr:rowOff>
    </xdr:from>
    <xdr:to>
      <xdr:col>10</xdr:col>
      <xdr:colOff>66675</xdr:colOff>
      <xdr:row>69</xdr:row>
      <xdr:rowOff>152400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772775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30"/>
  <sheetViews>
    <sheetView tabSelected="1" view="pageLayout" workbookViewId="0" topLeftCell="A1">
      <selection activeCell="AR6" sqref="AR6:AS6"/>
    </sheetView>
  </sheetViews>
  <sheetFormatPr defaultColWidth="2.7109375" defaultRowHeight="12.75"/>
  <cols>
    <col min="1" max="37" width="2.7109375" style="155" customWidth="1"/>
    <col min="38" max="38" width="2.28125" style="155" customWidth="1"/>
    <col min="39" max="40" width="2.7109375" style="155" customWidth="1"/>
    <col min="41" max="41" width="14.140625" style="155" customWidth="1"/>
    <col min="42" max="16384" width="2.7109375" style="155" customWidth="1"/>
  </cols>
  <sheetData>
    <row r="1" ht="12.75"/>
    <row r="2" spans="16:37" ht="15.75">
      <c r="P2" s="156" t="s">
        <v>121</v>
      </c>
      <c r="Q2" s="157"/>
      <c r="R2" s="157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</row>
    <row r="3" ht="12.75">
      <c r="AO3" s="158" t="s">
        <v>419</v>
      </c>
    </row>
    <row r="4" s="159" customFormat="1" ht="12.75" customHeight="1"/>
    <row r="5" spans="16:43" ht="16.5" thickBot="1">
      <c r="P5" s="156" t="s">
        <v>122</v>
      </c>
      <c r="Q5" s="160"/>
      <c r="R5" s="16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P5" s="240"/>
      <c r="AQ5" s="240"/>
    </row>
    <row r="6" spans="41:45" ht="13.5" thickBot="1">
      <c r="AO6" s="161" t="s">
        <v>366</v>
      </c>
      <c r="AP6" s="260" t="s">
        <v>173</v>
      </c>
      <c r="AQ6" s="260"/>
      <c r="AR6" s="249"/>
      <c r="AS6" s="250"/>
    </row>
    <row r="7" spans="6:45" s="162" customFormat="1" ht="13.5" thickBot="1">
      <c r="F7" s="163" t="s">
        <v>123</v>
      </c>
      <c r="I7" s="164" t="s">
        <v>124</v>
      </c>
      <c r="L7" s="444" t="s">
        <v>125</v>
      </c>
      <c r="M7" s="444"/>
      <c r="T7" s="163" t="s">
        <v>123</v>
      </c>
      <c r="W7" s="165" t="s">
        <v>124</v>
      </c>
      <c r="Z7" s="444" t="s">
        <v>125</v>
      </c>
      <c r="AA7" s="444"/>
      <c r="AC7" s="166" t="s">
        <v>126</v>
      </c>
      <c r="AD7" s="167"/>
      <c r="AE7" s="167"/>
      <c r="AF7" s="167"/>
      <c r="AG7" s="167"/>
      <c r="AH7" s="167"/>
      <c r="AI7" s="167"/>
      <c r="AJ7" s="323">
        <f>IF(AK8,F8+2,F8+1)</f>
        <v>1</v>
      </c>
      <c r="AK7" s="324"/>
      <c r="AO7" s="168" t="s">
        <v>130</v>
      </c>
      <c r="AP7" s="255"/>
      <c r="AQ7" s="255"/>
      <c r="AR7" s="251"/>
      <c r="AS7" s="252"/>
    </row>
    <row r="8" spans="1:45" s="162" customFormat="1" ht="13.5" thickBot="1">
      <c r="A8" s="166" t="s">
        <v>127</v>
      </c>
      <c r="B8" s="167"/>
      <c r="C8" s="167"/>
      <c r="D8" s="167"/>
      <c r="E8" s="167"/>
      <c r="F8" s="326">
        <f>AR6</f>
        <v>0</v>
      </c>
      <c r="G8" s="244"/>
      <c r="H8" s="169"/>
      <c r="I8" s="169"/>
      <c r="J8" s="169"/>
      <c r="K8" s="169"/>
      <c r="L8" s="170"/>
      <c r="M8" s="171"/>
      <c r="O8" s="166" t="s">
        <v>128</v>
      </c>
      <c r="P8" s="167"/>
      <c r="Q8" s="167"/>
      <c r="R8" s="167"/>
      <c r="S8" s="167"/>
      <c r="T8" s="326">
        <f>AR11</f>
        <v>0</v>
      </c>
      <c r="U8" s="244"/>
      <c r="V8" s="169"/>
      <c r="Z8" s="171"/>
      <c r="AA8" s="171"/>
      <c r="AK8" s="233" t="b">
        <v>0</v>
      </c>
      <c r="AO8" s="172" t="s">
        <v>133</v>
      </c>
      <c r="AP8" s="236">
        <f>IF($S$5="Shaolinmönch","(1)","")</f>
      </c>
      <c r="AQ8" s="237"/>
      <c r="AR8" s="261"/>
      <c r="AS8" s="262"/>
    </row>
    <row r="9" spans="12:45" ht="13.5" thickBot="1">
      <c r="L9" s="171"/>
      <c r="M9" s="171"/>
      <c r="Z9" s="171"/>
      <c r="AA9" s="171"/>
      <c r="AO9" s="173" t="s">
        <v>156</v>
      </c>
      <c r="AP9" s="236">
        <f>IF($S$5="Personenschützer","(1)","")</f>
      </c>
      <c r="AQ9" s="237"/>
      <c r="AR9" s="246"/>
      <c r="AS9" s="247"/>
    </row>
    <row r="10" spans="1:45" ht="13.5" thickBot="1">
      <c r="A10" s="155" t="s">
        <v>130</v>
      </c>
      <c r="F10" s="325">
        <f>AR7</f>
        <v>0</v>
      </c>
      <c r="G10" s="237"/>
      <c r="I10" s="325">
        <f>F8+F10</f>
        <v>0</v>
      </c>
      <c r="J10" s="237"/>
      <c r="L10" s="430">
        <f>IF(F10=1,10,IF(F10=2,30,IF(F10=3,60,0)))</f>
        <v>0</v>
      </c>
      <c r="M10" s="430"/>
      <c r="O10" s="155" t="s">
        <v>131</v>
      </c>
      <c r="T10" s="325">
        <f>IF(AR12&gt;0,AR12,IF($S$5="Inspektor",1,IF($S$5="Spezialeinheit Terrorabwehr (SO15)",1,0)))</f>
        <v>0</v>
      </c>
      <c r="U10" s="237"/>
      <c r="W10" s="325">
        <f>$T$8+T10</f>
        <v>0</v>
      </c>
      <c r="X10" s="237"/>
      <c r="Z10" s="430">
        <f>IF(T10=1,10,IF(T10=2,50,IF(T10=3,110,0)))</f>
        <v>0</v>
      </c>
      <c r="AA10" s="430"/>
      <c r="AC10" s="163" t="s">
        <v>140</v>
      </c>
      <c r="AD10" s="162"/>
      <c r="AE10" s="162"/>
      <c r="AF10" s="162"/>
      <c r="AG10" s="321"/>
      <c r="AH10" s="321"/>
      <c r="AI10" s="321"/>
      <c r="AJ10" s="321"/>
      <c r="AK10" s="321"/>
      <c r="AO10" s="174"/>
      <c r="AP10" s="245"/>
      <c r="AQ10" s="245"/>
      <c r="AR10" s="248"/>
      <c r="AS10" s="248"/>
    </row>
    <row r="11" spans="12:45" ht="13.5" thickBot="1">
      <c r="L11" s="171"/>
      <c r="M11" s="171"/>
      <c r="Z11" s="171"/>
      <c r="AA11" s="171"/>
      <c r="AC11" s="176"/>
      <c r="AO11" s="161" t="s">
        <v>368</v>
      </c>
      <c r="AP11" s="243" t="s">
        <v>173</v>
      </c>
      <c r="AQ11" s="244"/>
      <c r="AR11" s="249"/>
      <c r="AS11" s="250"/>
    </row>
    <row r="12" spans="1:45" ht="12.75">
      <c r="A12" s="155" t="s">
        <v>133</v>
      </c>
      <c r="F12" s="325">
        <f>IF(AR8&gt;0,AR8,IF($S$5="Shaolinmönch",1,0))</f>
        <v>0</v>
      </c>
      <c r="G12" s="237"/>
      <c r="I12" s="325">
        <f>F8+F12</f>
        <v>0</v>
      </c>
      <c r="J12" s="237"/>
      <c r="L12" s="430">
        <f>IF(F12=1,10,IF(F12=2,50,IF(F12=3,110,0)))</f>
        <v>0</v>
      </c>
      <c r="M12" s="430"/>
      <c r="O12" s="155" t="s">
        <v>134</v>
      </c>
      <c r="T12" s="325">
        <f>IF(AR13&gt;0,AR13,IF($S$5="Privatdetektiv",1,IF($S$5="Spezialeinheit Terrorabwehr (SO15)",1,0)))</f>
        <v>0</v>
      </c>
      <c r="U12" s="237"/>
      <c r="W12" s="325">
        <f>$T$8+T12</f>
        <v>0</v>
      </c>
      <c r="X12" s="237"/>
      <c r="Z12" s="430">
        <f>IF(T12=1,10,IF(T12=2,30,IF(T12=3,60,0)))</f>
        <v>0</v>
      </c>
      <c r="AA12" s="430"/>
      <c r="AC12" s="163" t="s">
        <v>143</v>
      </c>
      <c r="AG12" s="322"/>
      <c r="AH12" s="322"/>
      <c r="AI12" s="322"/>
      <c r="AJ12" s="322"/>
      <c r="AK12" s="322"/>
      <c r="AO12" s="168" t="s">
        <v>131</v>
      </c>
      <c r="AP12" s="255">
        <f>IF($S$5="Inspektor","(1)",IF($S$5="Spezialeinheit Terrorabwehr (SO15)","(1)",""))</f>
      </c>
      <c r="AQ12" s="257"/>
      <c r="AR12" s="251"/>
      <c r="AS12" s="252"/>
    </row>
    <row r="13" spans="12:45" ht="12.75">
      <c r="L13" s="171"/>
      <c r="M13" s="171"/>
      <c r="Z13" s="171"/>
      <c r="AA13" s="171"/>
      <c r="AO13" s="177" t="s">
        <v>134</v>
      </c>
      <c r="AP13" s="236">
        <f>IF($S$5="Privatdetektiv","(1)",IF($S$5="Spezialeinheit Terrorabwehr (SO15)","(1)",""))</f>
      </c>
      <c r="AQ13" s="237"/>
      <c r="AR13" s="238"/>
      <c r="AS13" s="239"/>
    </row>
    <row r="14" spans="1:45" ht="12.75">
      <c r="A14" s="155" t="s">
        <v>135</v>
      </c>
      <c r="F14" s="325">
        <f>IF(AR9&gt;0,AR9,IF($S$5="Personenschützer",1,0))</f>
        <v>0</v>
      </c>
      <c r="G14" s="237"/>
      <c r="I14" s="325">
        <f>F8+F14</f>
        <v>0</v>
      </c>
      <c r="J14" s="237"/>
      <c r="L14" s="430">
        <f>IF(F14=1,10,IF(F14=2,50,IF(F14=3,110,0)))</f>
        <v>0</v>
      </c>
      <c r="M14" s="430"/>
      <c r="O14" s="155" t="s">
        <v>136</v>
      </c>
      <c r="T14" s="325">
        <f>IF(AR14&gt;0,AR14,IF($S$5="Inspektor",1,IF($S$5="Journalist",1,IF($S$5="Privatdetektiv",1,0))))</f>
        <v>0</v>
      </c>
      <c r="U14" s="237"/>
      <c r="W14" s="325">
        <f>$T$8+T14</f>
        <v>0</v>
      </c>
      <c r="X14" s="237"/>
      <c r="Z14" s="430">
        <f>IF(T14=1,10,IF(T14=2,30,IF(T14=3,60,0)))</f>
        <v>0</v>
      </c>
      <c r="AA14" s="430"/>
      <c r="AC14" s="163" t="s">
        <v>146</v>
      </c>
      <c r="AG14" s="322"/>
      <c r="AH14" s="322"/>
      <c r="AI14" s="322"/>
      <c r="AJ14" s="322"/>
      <c r="AK14" s="322"/>
      <c r="AO14" s="177" t="s">
        <v>136</v>
      </c>
      <c r="AP14" s="236">
        <f>IF($S$5="Inspektor","(1)",IF($S$5="Journalist","(1)",IF($S$5="Privatdetektiv","(1)","")))</f>
      </c>
      <c r="AQ14" s="237"/>
      <c r="AR14" s="238"/>
      <c r="AS14" s="239"/>
    </row>
    <row r="15" spans="12:45" ht="13.5" thickBot="1">
      <c r="L15" s="171"/>
      <c r="M15" s="171"/>
      <c r="Z15" s="171"/>
      <c r="AA15" s="171"/>
      <c r="AC15" s="162"/>
      <c r="AO15" s="177" t="s">
        <v>139</v>
      </c>
      <c r="AP15" s="236">
        <f>IF($S$5="Okkultist","(1)",IF($S$5="Priester","(1)",IF($S$5="Professor","(1)","")))</f>
      </c>
      <c r="AQ15" s="237"/>
      <c r="AR15" s="238"/>
      <c r="AS15" s="239"/>
    </row>
    <row r="16" spans="1:45" s="162" customFormat="1" ht="13.5" thickBot="1">
      <c r="A16" s="166" t="s">
        <v>138</v>
      </c>
      <c r="B16" s="167"/>
      <c r="C16" s="167"/>
      <c r="D16" s="167"/>
      <c r="E16" s="167"/>
      <c r="F16" s="326">
        <f>AR20</f>
        <v>0</v>
      </c>
      <c r="G16" s="244"/>
      <c r="H16" s="169"/>
      <c r="I16" s="169"/>
      <c r="J16" s="169"/>
      <c r="K16" s="169"/>
      <c r="L16" s="170"/>
      <c r="M16" s="171"/>
      <c r="O16" s="162" t="s">
        <v>139</v>
      </c>
      <c r="T16" s="325">
        <f>IF(AR15&gt;0,AR15,IF($S$5="Okkultist",1,IF($S$5="Priester",1,IF($S$5="Professor",1,0))))</f>
        <v>0</v>
      </c>
      <c r="U16" s="237"/>
      <c r="W16" s="325">
        <f>$T$8+T16</f>
        <v>0</v>
      </c>
      <c r="X16" s="237"/>
      <c r="Z16" s="430">
        <f>IF(T16=1,10,IF(T16=2,30,IF(T16=3,60,0)))</f>
        <v>0</v>
      </c>
      <c r="AA16" s="430"/>
      <c r="AC16" s="176" t="s">
        <v>149</v>
      </c>
      <c r="AD16" s="155"/>
      <c r="AE16" s="155"/>
      <c r="AF16" s="155"/>
      <c r="AG16" s="322"/>
      <c r="AH16" s="322"/>
      <c r="AI16" s="322"/>
      <c r="AJ16" s="322"/>
      <c r="AK16" s="322"/>
      <c r="AO16" s="177" t="s">
        <v>142</v>
      </c>
      <c r="AP16" s="236"/>
      <c r="AQ16" s="236"/>
      <c r="AR16" s="238"/>
      <c r="AS16" s="239"/>
    </row>
    <row r="17" spans="12:45" ht="12.75">
      <c r="L17" s="171"/>
      <c r="M17" s="171"/>
      <c r="Z17" s="171"/>
      <c r="AA17" s="171"/>
      <c r="AO17" s="177" t="s">
        <v>145</v>
      </c>
      <c r="AP17" s="236">
        <f>IF($S$5="Techniker","(1)","")</f>
      </c>
      <c r="AQ17" s="237"/>
      <c r="AR17" s="238"/>
      <c r="AS17" s="239"/>
    </row>
    <row r="18" spans="1:45" ht="13.5" thickBot="1">
      <c r="A18" s="155" t="s">
        <v>141</v>
      </c>
      <c r="F18" s="437">
        <f>IF(AR21&gt;0,AR21,IF($S$5="Priester",1,IF($S$5="Schauspieler",1,IF($S$5="Arzt",1,IF($S$5="Journalist",1,IF($S$5="Tochter / Sohn aus gutem Hause",1,0))))))</f>
        <v>0</v>
      </c>
      <c r="G18" s="237"/>
      <c r="I18" s="325">
        <f>F16+F18</f>
        <v>0</v>
      </c>
      <c r="J18" s="237"/>
      <c r="L18" s="430">
        <f>IF(F18=1,10,IF(F18=2,30,IF(F18=3,60,0)))</f>
        <v>0</v>
      </c>
      <c r="M18" s="430"/>
      <c r="O18" s="155" t="s">
        <v>142</v>
      </c>
      <c r="T18" s="325">
        <f>AR16</f>
        <v>0</v>
      </c>
      <c r="U18" s="237"/>
      <c r="W18" s="325">
        <f>$T$8+T18</f>
        <v>0</v>
      </c>
      <c r="X18" s="237"/>
      <c r="Z18" s="430">
        <f>IF(T18=1,10,IF(T18=2,50,IF(T18=3,110,0)))</f>
        <v>0</v>
      </c>
      <c r="AA18" s="430"/>
      <c r="AC18" s="163" t="s">
        <v>132</v>
      </c>
      <c r="AD18" s="162"/>
      <c r="AE18" s="162"/>
      <c r="AF18" s="162"/>
      <c r="AG18" s="162"/>
      <c r="AH18" s="162"/>
      <c r="AI18" s="162"/>
      <c r="AJ18" s="387">
        <f>SUM(AK106:AL130)+120</f>
        <v>120</v>
      </c>
      <c r="AK18" s="274"/>
      <c r="AO18" s="173" t="s">
        <v>148</v>
      </c>
      <c r="AP18" s="236">
        <f>IF($S$5="Arzt","(1)",IF($S$5="Professor","(1)",IF($S$5="Sekretär","(1)",IF($S$5="Techniker","(1)",IF($S$5="Tochter / Sohn aus gutem Hause","(1)","")))))</f>
      </c>
      <c r="AQ18" s="237"/>
      <c r="AR18" s="246"/>
      <c r="AS18" s="247"/>
    </row>
    <row r="19" spans="12:45" ht="13.5" thickBot="1">
      <c r="L19" s="171"/>
      <c r="M19" s="171"/>
      <c r="Z19" s="171"/>
      <c r="AA19" s="171"/>
      <c r="AC19" s="163" t="s">
        <v>445</v>
      </c>
      <c r="AJ19" s="325">
        <f>L10+L12+L14+L18+L20+L22+Z10+Z12+Z14+Z16+Z18+Z20+Z22-50</f>
        <v>-50</v>
      </c>
      <c r="AK19" s="237"/>
      <c r="AO19" s="174"/>
      <c r="AP19" s="245"/>
      <c r="AQ19" s="245"/>
      <c r="AR19" s="248"/>
      <c r="AS19" s="248"/>
    </row>
    <row r="20" spans="1:45" ht="13.5" thickBot="1">
      <c r="A20" s="155" t="s">
        <v>144</v>
      </c>
      <c r="F20" s="325">
        <f>IF(AR22&gt;0,AR22,IF($S$5="Personenschützer",1,IF($S$5="Schauspieler",1,IF($S$5="Sekretär",1,0))))</f>
        <v>0</v>
      </c>
      <c r="G20" s="237"/>
      <c r="I20" s="325">
        <f>F16+F20</f>
        <v>0</v>
      </c>
      <c r="J20" s="237"/>
      <c r="L20" s="430">
        <f>IF(F20=1,10,IF(F20=2,30,IF(F20=3,60,0)))</f>
        <v>0</v>
      </c>
      <c r="M20" s="430"/>
      <c r="O20" s="155" t="s">
        <v>145</v>
      </c>
      <c r="T20" s="325">
        <f>IF(AR17&gt;0,AR17,IF($S$5="Techniker",1,0))</f>
        <v>0</v>
      </c>
      <c r="U20" s="237"/>
      <c r="W20" s="325">
        <f>$T$8+T20</f>
        <v>0</v>
      </c>
      <c r="X20" s="237"/>
      <c r="Z20" s="430">
        <f>IF(T20=1,10,IF(T20=2,30,IF(T20=3,60,0)))</f>
        <v>0</v>
      </c>
      <c r="AA20" s="430"/>
      <c r="AC20" s="163" t="s">
        <v>447</v>
      </c>
      <c r="AJ20" s="325">
        <f>SUM(AK75:AL103)</f>
        <v>0</v>
      </c>
      <c r="AK20" s="237"/>
      <c r="AO20" s="161" t="s">
        <v>290</v>
      </c>
      <c r="AP20" s="243" t="s">
        <v>173</v>
      </c>
      <c r="AQ20" s="244"/>
      <c r="AR20" s="249"/>
      <c r="AS20" s="250"/>
    </row>
    <row r="21" spans="12:45" ht="12.75">
      <c r="L21" s="171"/>
      <c r="M21" s="171"/>
      <c r="Z21" s="171"/>
      <c r="AA21" s="171"/>
      <c r="AC21" s="163" t="s">
        <v>446</v>
      </c>
      <c r="AJ21" s="325">
        <f>SUM(AK43:AL64)+AK40+G37+K37+O37+S37+AC34+AG34+AK34</f>
        <v>0</v>
      </c>
      <c r="AK21" s="237"/>
      <c r="AO21" s="168" t="s">
        <v>141</v>
      </c>
      <c r="AP21" s="253">
        <f>IF($S$5="Priester",1,IF($S$5="Schauspieler","(1)",IF($S$5="Arzt","(1)",IF($S$5="Journalist","(1)",IF($S$5="Tochter / Sohn aus gutem Hause","(1)","")))))</f>
      </c>
      <c r="AQ21" s="254"/>
      <c r="AR21" s="251"/>
      <c r="AS21" s="252"/>
    </row>
    <row r="22" spans="1:45" ht="12.75">
      <c r="A22" s="155" t="s">
        <v>147</v>
      </c>
      <c r="F22" s="325">
        <f>IF(AR23&gt;0,AR23,IF($S$5="Okkultist",1,IF($S$5="Shaolinmönch",1,0)))</f>
        <v>0</v>
      </c>
      <c r="G22" s="237"/>
      <c r="I22" s="325">
        <f>F16+F22</f>
        <v>0</v>
      </c>
      <c r="J22" s="237"/>
      <c r="L22" s="430">
        <f>IF(F22=1,10,IF(F22=2,50,IF(F22=3,110,0)))</f>
        <v>0</v>
      </c>
      <c r="M22" s="430"/>
      <c r="O22" s="155" t="s">
        <v>148</v>
      </c>
      <c r="T22" s="325">
        <f>IF(AR18&gt;0,AR18,IF($S$5="Arzt",1,IF($S$5="Professor",1,IF($S$5="Sekretär",1,IF($S$5="Techniker",1,IF($S$5="Tochter / Sohn aus gutem Hause",1,0))))))</f>
        <v>0</v>
      </c>
      <c r="U22" s="237"/>
      <c r="W22" s="325">
        <f>$T$8+T22</f>
        <v>0</v>
      </c>
      <c r="X22" s="237"/>
      <c r="Z22" s="430">
        <f>IF(T22=1,10,IF(T22=2,30,IF(T22=3,60,0)))</f>
        <v>0</v>
      </c>
      <c r="AA22" s="430"/>
      <c r="AC22" s="163" t="s">
        <v>137</v>
      </c>
      <c r="AJ22" s="325">
        <f>AJ18-AJ19-AJ20-AJ21</f>
        <v>170</v>
      </c>
      <c r="AK22" s="237"/>
      <c r="AO22" s="177" t="s">
        <v>144</v>
      </c>
      <c r="AP22" s="236">
        <f>IF($S$5="Personenschützer","(1)",IF($S$5="Schauspieler","(1)",IF($S$5="Sekretär","(1)","")))</f>
      </c>
      <c r="AQ22" s="237"/>
      <c r="AR22" s="238"/>
      <c r="AS22" s="239"/>
    </row>
    <row r="23" spans="41:45" ht="13.5" thickBot="1">
      <c r="AO23" s="173" t="s">
        <v>147</v>
      </c>
      <c r="AP23" s="241">
        <f>IF($S$5="Okkultist","(1)",IF($S$5="Shaolinmönch","(1)",""))</f>
      </c>
      <c r="AQ23" s="242"/>
      <c r="AR23" s="246"/>
      <c r="AS23" s="247"/>
    </row>
    <row r="24" ht="9" customHeight="1" thickBot="1"/>
    <row r="25" spans="1:38" ht="12.75">
      <c r="A25" s="178" t="s">
        <v>150</v>
      </c>
      <c r="B25" s="179"/>
      <c r="C25" s="179"/>
      <c r="D25" s="179"/>
      <c r="E25" s="438"/>
      <c r="F25" s="439"/>
      <c r="G25" s="439"/>
      <c r="H25" s="440"/>
      <c r="I25" s="431"/>
      <c r="J25" s="432"/>
      <c r="K25" s="432"/>
      <c r="L25" s="433"/>
      <c r="M25" s="431"/>
      <c r="N25" s="432"/>
      <c r="O25" s="432"/>
      <c r="P25" s="433"/>
      <c r="Q25" s="431"/>
      <c r="R25" s="432"/>
      <c r="S25" s="432"/>
      <c r="T25" s="433"/>
      <c r="V25" s="178" t="s">
        <v>151</v>
      </c>
      <c r="W25" s="180"/>
      <c r="X25" s="180"/>
      <c r="Y25" s="180"/>
      <c r="Z25" s="181"/>
      <c r="AA25" s="395"/>
      <c r="AB25" s="396"/>
      <c r="AC25" s="396"/>
      <c r="AD25" s="397"/>
      <c r="AE25" s="395"/>
      <c r="AF25" s="396"/>
      <c r="AG25" s="396"/>
      <c r="AH25" s="397"/>
      <c r="AI25" s="395"/>
      <c r="AJ25" s="396"/>
      <c r="AK25" s="396"/>
      <c r="AL25" s="397"/>
    </row>
    <row r="26" spans="1:38" ht="13.5" thickBot="1">
      <c r="A26" s="182"/>
      <c r="B26" s="183"/>
      <c r="C26" s="183"/>
      <c r="D26" s="183"/>
      <c r="E26" s="441"/>
      <c r="F26" s="442"/>
      <c r="G26" s="442"/>
      <c r="H26" s="443"/>
      <c r="I26" s="434"/>
      <c r="J26" s="435"/>
      <c r="K26" s="435"/>
      <c r="L26" s="436"/>
      <c r="M26" s="434"/>
      <c r="N26" s="435"/>
      <c r="O26" s="435"/>
      <c r="P26" s="436"/>
      <c r="Q26" s="434"/>
      <c r="R26" s="435"/>
      <c r="S26" s="435"/>
      <c r="T26" s="436"/>
      <c r="V26" s="184"/>
      <c r="W26" s="183"/>
      <c r="X26" s="183"/>
      <c r="Y26" s="183"/>
      <c r="Z26" s="185"/>
      <c r="AA26" s="398"/>
      <c r="AB26" s="399"/>
      <c r="AC26" s="399"/>
      <c r="AD26" s="400"/>
      <c r="AE26" s="398"/>
      <c r="AF26" s="399"/>
      <c r="AG26" s="399"/>
      <c r="AH26" s="400"/>
      <c r="AI26" s="398"/>
      <c r="AJ26" s="399"/>
      <c r="AK26" s="399"/>
      <c r="AL26" s="400"/>
    </row>
    <row r="27" spans="1:39" ht="13.5" thickBot="1">
      <c r="A27" s="186" t="s">
        <v>152</v>
      </c>
      <c r="B27" s="187"/>
      <c r="C27" s="187"/>
      <c r="D27" s="188"/>
      <c r="E27" s="427">
        <f>IF(E25=0,"",VLOOKUP(E25,Waffen!$A$5:$J$27,3,))</f>
      </c>
      <c r="F27" s="255"/>
      <c r="G27" s="255"/>
      <c r="H27" s="428"/>
      <c r="I27" s="427">
        <f>IF(I25=0,"",VLOOKUP(I25,Waffen!$A$5:$J$27,3,))</f>
      </c>
      <c r="J27" s="255"/>
      <c r="K27" s="255"/>
      <c r="L27" s="428"/>
      <c r="M27" s="427">
        <f>IF(M25=0,"",VLOOKUP(M25,Waffen!$A$5:$J$27,3,))</f>
      </c>
      <c r="N27" s="255"/>
      <c r="O27" s="255"/>
      <c r="P27" s="428"/>
      <c r="Q27" s="427">
        <f>IF(Q25=0,"",VLOOKUP(Q25,Waffen!$A$5:$J$27,3,))</f>
      </c>
      <c r="R27" s="255"/>
      <c r="S27" s="255"/>
      <c r="T27" s="428"/>
      <c r="V27" s="189"/>
      <c r="W27" s="190"/>
      <c r="X27" s="190"/>
      <c r="Y27" s="190"/>
      <c r="Z27" s="191"/>
      <c r="AA27" s="192" t="s">
        <v>154</v>
      </c>
      <c r="AB27" s="193"/>
      <c r="AC27" s="194" t="s">
        <v>124</v>
      </c>
      <c r="AD27" s="195"/>
      <c r="AE27" s="196" t="s">
        <v>154</v>
      </c>
      <c r="AF27" s="193"/>
      <c r="AG27" s="194" t="s">
        <v>124</v>
      </c>
      <c r="AH27" s="195"/>
      <c r="AI27" s="196" t="s">
        <v>154</v>
      </c>
      <c r="AJ27" s="193"/>
      <c r="AK27" s="197" t="s">
        <v>124</v>
      </c>
      <c r="AL27" s="198"/>
      <c r="AM27" s="190"/>
    </row>
    <row r="28" spans="1:38" ht="13.5" thickBot="1">
      <c r="A28" s="199" t="s">
        <v>153</v>
      </c>
      <c r="B28" s="200"/>
      <c r="C28" s="200"/>
      <c r="D28" s="201"/>
      <c r="E28" s="234"/>
      <c r="F28" s="235"/>
      <c r="G28" s="327">
        <f>IF(E27="N",$I$12,IF(E27="F",$W$10,IF(E27="S",$F$16,"")))</f>
      </c>
      <c r="H28" s="242"/>
      <c r="I28" s="234"/>
      <c r="J28" s="235"/>
      <c r="K28" s="327">
        <f>IF(I27="N",$I$12,IF(I27="F",$W$10,IF(I27="S",$F$16,"")))</f>
      </c>
      <c r="L28" s="242"/>
      <c r="M28" s="234"/>
      <c r="N28" s="235"/>
      <c r="O28" s="327">
        <f>IF(M27="N",$I$12,IF(M27="F",$W$10,IF(M27="S",$F$16,"")))</f>
      </c>
      <c r="P28" s="242"/>
      <c r="Q28" s="234"/>
      <c r="R28" s="235"/>
      <c r="S28" s="327">
        <f>IF(Q27="N",$I$12,IF(Q27="F",$W$10,IF(Q27="S",$F$16,"")))</f>
      </c>
      <c r="T28" s="242"/>
      <c r="V28" s="178" t="s">
        <v>156</v>
      </c>
      <c r="W28" s="179"/>
      <c r="X28" s="179"/>
      <c r="Y28" s="179"/>
      <c r="Z28" s="181"/>
      <c r="AA28" s="256">
        <f>IF($AA$25=0,"",VLOOKUP($AA$25,Waffen!$A$35:$F$41,5,FALSE))</f>
      </c>
      <c r="AB28" s="257"/>
      <c r="AC28" s="258">
        <f>IF($AA$25=0,"",$I$14+AA28)</f>
      </c>
      <c r="AD28" s="259"/>
      <c r="AE28" s="256">
        <f>IF($AE$25=0,"",VLOOKUP($AE$25,Waffen!$A$35:$F$41,5,FALSE))</f>
      </c>
      <c r="AF28" s="257"/>
      <c r="AG28" s="258">
        <f>IF($AE$25=0,"",$I$14+AE28)</f>
      </c>
      <c r="AH28" s="259"/>
      <c r="AI28" s="256">
        <f>IF($AI$25=0,"",VLOOKUP($AI$25,Waffen!$A$35:$F$41,5,FALSE))</f>
      </c>
      <c r="AJ28" s="257"/>
      <c r="AK28" s="258">
        <f>IF($AI$25=0,"",$I$14+AI28)</f>
      </c>
      <c r="AL28" s="259"/>
    </row>
    <row r="29" spans="1:38" ht="13.5" thickBot="1">
      <c r="A29" s="189"/>
      <c r="B29" s="190"/>
      <c r="C29" s="190"/>
      <c r="D29" s="202"/>
      <c r="E29" s="429" t="s">
        <v>154</v>
      </c>
      <c r="F29" s="423"/>
      <c r="G29" s="424" t="s">
        <v>124</v>
      </c>
      <c r="H29" s="424"/>
      <c r="I29" s="421" t="s">
        <v>154</v>
      </c>
      <c r="J29" s="423"/>
      <c r="K29" s="424" t="s">
        <v>124</v>
      </c>
      <c r="L29" s="424"/>
      <c r="M29" s="421" t="s">
        <v>154</v>
      </c>
      <c r="N29" s="423"/>
      <c r="O29" s="424" t="s">
        <v>124</v>
      </c>
      <c r="P29" s="424"/>
      <c r="Q29" s="421" t="s">
        <v>154</v>
      </c>
      <c r="R29" s="422"/>
      <c r="S29" s="417" t="s">
        <v>124</v>
      </c>
      <c r="T29" s="418"/>
      <c r="V29" s="203" t="s">
        <v>158</v>
      </c>
      <c r="W29" s="183"/>
      <c r="X29" s="183"/>
      <c r="Y29" s="183"/>
      <c r="Z29" s="185"/>
      <c r="AA29" s="204"/>
      <c r="AB29" s="205"/>
      <c r="AC29" s="205"/>
      <c r="AD29" s="206"/>
      <c r="AE29" s="204"/>
      <c r="AF29" s="205"/>
      <c r="AG29" s="205"/>
      <c r="AH29" s="206"/>
      <c r="AI29" s="204"/>
      <c r="AJ29" s="205"/>
      <c r="AK29" s="205"/>
      <c r="AL29" s="206"/>
    </row>
    <row r="30" spans="1:38" ht="12.75">
      <c r="A30" s="207" t="s">
        <v>155</v>
      </c>
      <c r="B30" s="208"/>
      <c r="C30" s="208"/>
      <c r="D30" s="208"/>
      <c r="E30" s="330">
        <f>IF($E$25=0,"",VLOOKUP($E$25,Waffen!$A$5:$J$27,4,FALSE))</f>
      </c>
      <c r="F30" s="331"/>
      <c r="G30" s="332">
        <f>IF($E$25=0,"",IF(VLOOKUP($E$25,Waffen!$A$5:$J$27,4,FALSE)="0",0,$G$28+E30))</f>
      </c>
      <c r="H30" s="333"/>
      <c r="I30" s="330">
        <f>IF($I$25=0,"",VLOOKUP($I$25,Waffen!$A$5:$J$27,4,FALSE))</f>
      </c>
      <c r="J30" s="331"/>
      <c r="K30" s="332">
        <f>IF($I$25=0,"",IF(VLOOKUP($I$25,Waffen!$A$5:$J$27,4,FALSE)="0",0,$K$28+I30))</f>
      </c>
      <c r="L30" s="333"/>
      <c r="M30" s="330">
        <f>IF($M$25=0,"",VLOOKUP($M$25,Waffen!$A$5:$J$27,4,FALSE))</f>
      </c>
      <c r="N30" s="331"/>
      <c r="O30" s="332">
        <f>IF($M$25=0,"",IF(VLOOKUP($M$25,Waffen!$A$5:$J$27,4,FALSE)="0",0,$O$28+M30))</f>
      </c>
      <c r="P30" s="333"/>
      <c r="Q30" s="330">
        <f>IF($Q$25=0,"",VLOOKUP($Q$25,Waffen!$A$5:$J$27,4,FALSE))</f>
      </c>
      <c r="R30" s="331"/>
      <c r="S30" s="258">
        <f>IF($Q$25=0,"",IF(VLOOKUP($Q$25,Waffen!$A$5:$J$27,4,FALSE)="0",0,$S$28+Q30))</f>
      </c>
      <c r="T30" s="259"/>
      <c r="V30" s="178" t="s">
        <v>142</v>
      </c>
      <c r="W30" s="179"/>
      <c r="X30" s="179"/>
      <c r="Y30" s="179"/>
      <c r="Z30" s="181"/>
      <c r="AA30" s="256">
        <f>IF($AA$25=0,"",VLOOKUP($AA$25,Waffen!$A$35:$F$41,4,FALSE))</f>
      </c>
      <c r="AB30" s="257"/>
      <c r="AC30" s="258">
        <f>IF($AA$25=0,"",$W$18+AA30)</f>
      </c>
      <c r="AD30" s="259"/>
      <c r="AE30" s="256">
        <f>IF($AE$25=0,"",VLOOKUP($AE$25,Waffen!$A$35:$F$41,4,FALSE))</f>
      </c>
      <c r="AF30" s="257"/>
      <c r="AG30" s="258">
        <f>IF($AE$25=0,"",$W$18+AE30)</f>
      </c>
      <c r="AH30" s="259"/>
      <c r="AI30" s="256">
        <f>IF($AI$25=0,"",VLOOKUP($AI$25,Waffen!$A$35:$F$41,4,FALSE))</f>
      </c>
      <c r="AJ30" s="257"/>
      <c r="AK30" s="258">
        <f>IF($AI$25=0,"",$W$18+AI30)</f>
      </c>
      <c r="AL30" s="259"/>
    </row>
    <row r="31" spans="1:38" ht="13.5" thickBot="1">
      <c r="A31" s="207" t="s">
        <v>157</v>
      </c>
      <c r="B31" s="208"/>
      <c r="C31" s="208"/>
      <c r="D31" s="208"/>
      <c r="E31" s="330">
        <f>IF($E$25=0,"",VLOOKUP($E$25,Waffen!$A$5:$J$27,5,FALSE))</f>
      </c>
      <c r="F31" s="331"/>
      <c r="G31" s="332">
        <f>IF($E$25=0,"",IF(VLOOKUP($E$25,Waffen!$A$5:$J$27,5,FALSE)="0",0,$G$28+E31))</f>
      </c>
      <c r="H31" s="333"/>
      <c r="I31" s="330">
        <f>IF($I$25=0,"",VLOOKUP($I$25,Waffen!$A$5:$J$27,5,FALSE))</f>
      </c>
      <c r="J31" s="331"/>
      <c r="K31" s="332">
        <f>IF($I$25=0,"",IF(VLOOKUP($I$25,Waffen!$A$5:$J$27,5,FALSE)="0",0,$K$28+I31))</f>
      </c>
      <c r="L31" s="333"/>
      <c r="M31" s="330">
        <f>IF($M$25=0,"",VLOOKUP($M$25,Waffen!$A$5:$J$27,5,FALSE))</f>
      </c>
      <c r="N31" s="331"/>
      <c r="O31" s="332">
        <f>IF($M$25=0,"",IF(VLOOKUP($M$25,Waffen!$A$5:$J$27,5,FALSE)="0",0,$O$28+M31))</f>
      </c>
      <c r="P31" s="333"/>
      <c r="Q31" s="419">
        <f>IF($Q$25=0,"",VLOOKUP($Q$25,Waffen!$A$5:$J$27,5,FALSE))</f>
      </c>
      <c r="R31" s="420"/>
      <c r="S31" s="332">
        <f>IF($Q$25=0,"",IF(VLOOKUP($Q$25,Waffen!$A$5:$J$27,5,FALSE)="0",0,$S$28+Q31))</f>
      </c>
      <c r="T31" s="333"/>
      <c r="V31" s="203" t="s">
        <v>161</v>
      </c>
      <c r="W31" s="183"/>
      <c r="X31" s="183"/>
      <c r="Y31" s="183"/>
      <c r="Z31" s="185"/>
      <c r="AA31" s="204"/>
      <c r="AB31" s="205"/>
      <c r="AC31" s="205"/>
      <c r="AD31" s="206"/>
      <c r="AE31" s="204"/>
      <c r="AF31" s="205"/>
      <c r="AG31" s="205"/>
      <c r="AH31" s="206"/>
      <c r="AI31" s="204"/>
      <c r="AJ31" s="205"/>
      <c r="AK31" s="205"/>
      <c r="AL31" s="206"/>
    </row>
    <row r="32" spans="1:38" ht="12.75">
      <c r="A32" s="207" t="s">
        <v>159</v>
      </c>
      <c r="B32" s="208"/>
      <c r="C32" s="208"/>
      <c r="D32" s="208"/>
      <c r="E32" s="330">
        <f>IF($E$25=0,"",VLOOKUP($E$25,Waffen!$A$5:$J$27,6,FALSE))</f>
      </c>
      <c r="F32" s="331"/>
      <c r="G32" s="332">
        <f>IF($E$25=0,"",IF(VLOOKUP($E$25,Waffen!$A$5:$J$27,6,FALSE)="0",0,$G$28+E32))</f>
      </c>
      <c r="H32" s="333"/>
      <c r="I32" s="330">
        <f>IF($I$25=0,"",VLOOKUP($I$25,Waffen!$A$5:$J$27,6,FALSE))</f>
      </c>
      <c r="J32" s="331"/>
      <c r="K32" s="332">
        <f>IF($I$25=0,"",IF(VLOOKUP($I$25,Waffen!$A$5:$J$27,6,FALSE)="0",0,$K$28+I32))</f>
      </c>
      <c r="L32" s="333"/>
      <c r="M32" s="330">
        <f>IF($M$25=0,"",VLOOKUP($M$25,Waffen!$A$5:$J$27,6,FALSE))</f>
      </c>
      <c r="N32" s="331"/>
      <c r="O32" s="332">
        <f>IF($M$25=0,"",IF(VLOOKUP($M$25,Waffen!$A$5:$J$27,6,FALSE)="0",0,$O$28+M32))</f>
      </c>
      <c r="P32" s="333"/>
      <c r="Q32" s="419">
        <f>IF($Q$25=0,"",VLOOKUP($Q$25,Waffen!$A$5:$J$27,6,FALSE))</f>
      </c>
      <c r="R32" s="420"/>
      <c r="S32" s="332">
        <f>IF($Q$25=0,"",IF(VLOOKUP($Q$25,Waffen!$A$5:$J$27,6,FALSE)="0",0,$S$28+Q32))</f>
      </c>
      <c r="T32" s="333"/>
      <c r="V32" s="178" t="s">
        <v>147</v>
      </c>
      <c r="W32" s="179"/>
      <c r="X32" s="179"/>
      <c r="Y32" s="179"/>
      <c r="Z32" s="181"/>
      <c r="AA32" s="256">
        <f>IF($AA$25=0,"",VLOOKUP($AA$25,Waffen!$A$35:$F$41,6,FALSE))</f>
      </c>
      <c r="AB32" s="257"/>
      <c r="AC32" s="258">
        <f>IF($AA$25=0,"",$I$22+AA32)</f>
      </c>
      <c r="AD32" s="259"/>
      <c r="AE32" s="256">
        <f>IF($AE$25=0,"",VLOOKUP($AE$25,Waffen!$A$35:$F$41,6,FALSE))</f>
      </c>
      <c r="AF32" s="257"/>
      <c r="AG32" s="258">
        <f>IF($AE$25=0,"",$I$22+AE32)</f>
      </c>
      <c r="AH32" s="259"/>
      <c r="AI32" s="256">
        <f>IF($AI$25=0,"",VLOOKUP($AI$25,Waffen!$A$35:$F$41,6,FALSE))</f>
      </c>
      <c r="AJ32" s="257"/>
      <c r="AK32" s="258">
        <f>IF($AI$25=0,"",$I$22+AI32)</f>
      </c>
      <c r="AL32" s="259"/>
    </row>
    <row r="33" spans="1:38" ht="13.5" thickBot="1">
      <c r="A33" s="207" t="s">
        <v>160</v>
      </c>
      <c r="B33" s="208"/>
      <c r="C33" s="208"/>
      <c r="D33" s="208"/>
      <c r="E33" s="330">
        <f>IF($E$25=0,"",VLOOKUP($E$25,Waffen!$A$5:$J$27,7,FALSE))</f>
      </c>
      <c r="F33" s="331"/>
      <c r="G33" s="332">
        <f>IF($E$25=0,"",IF(VLOOKUP($E$25,Waffen!$A$5:$J$27,7,FALSE)="0",0,$G$28+E33))</f>
      </c>
      <c r="H33" s="333"/>
      <c r="I33" s="330">
        <f>IF($I$25=0,"",VLOOKUP($I$25,Waffen!$A$5:$J$27,7,FALSE))</f>
      </c>
      <c r="J33" s="331"/>
      <c r="K33" s="332">
        <f>IF($I$25=0,"",IF(VLOOKUP($I$25,Waffen!$A$5:$J$27,7,FALSE)="0",0,$K$28+I33))</f>
      </c>
      <c r="L33" s="333"/>
      <c r="M33" s="330">
        <f>IF($M$25=0,"",VLOOKUP($M$25,Waffen!$A$5:$J$27,7,FALSE))</f>
      </c>
      <c r="N33" s="331"/>
      <c r="O33" s="332">
        <f>IF($M$25=0,"",IF(VLOOKUP($M$25,Waffen!$A$5:$J$27,7,FALSE)="0",0,$O$28+M33))</f>
      </c>
      <c r="P33" s="333"/>
      <c r="Q33" s="330">
        <f>IF($Q$25=0,"",VLOOKUP($Q$25,Waffen!$A$5:$J$27,7,FALSE))</f>
      </c>
      <c r="R33" s="331"/>
      <c r="S33" s="332">
        <f>IF($Q$25=0,"",IF(VLOOKUP($Q$25,Waffen!$A$5:$J$27,7,FALSE)="0",0,$S$28+Q33))</f>
      </c>
      <c r="T33" s="333"/>
      <c r="V33" s="203" t="s">
        <v>164</v>
      </c>
      <c r="W33" s="183"/>
      <c r="X33" s="183"/>
      <c r="Y33" s="183"/>
      <c r="Z33" s="185"/>
      <c r="AA33" s="204"/>
      <c r="AB33" s="205"/>
      <c r="AC33" s="205"/>
      <c r="AD33" s="206"/>
      <c r="AE33" s="204"/>
      <c r="AF33" s="205"/>
      <c r="AG33" s="205"/>
      <c r="AH33" s="206"/>
      <c r="AI33" s="204"/>
      <c r="AJ33" s="205"/>
      <c r="AK33" s="205"/>
      <c r="AL33" s="206"/>
    </row>
    <row r="34" spans="1:38" ht="13.5" thickBot="1">
      <c r="A34" s="207" t="s">
        <v>162</v>
      </c>
      <c r="B34" s="208"/>
      <c r="C34" s="208"/>
      <c r="D34" s="208"/>
      <c r="E34" s="330">
        <f>IF($E$25=0,"",VLOOKUP($E$25,Waffen!$A$5:$J$27,8,FALSE))</f>
      </c>
      <c r="F34" s="331"/>
      <c r="G34" s="332">
        <f>IF($E$25=0,"",IF(VLOOKUP($E$25,Waffen!$A$5:$J$27,8,FALSE)="0",0,$G$28+E34))</f>
      </c>
      <c r="H34" s="333"/>
      <c r="I34" s="330">
        <f>IF($I$25=0,"",VLOOKUP($I$25,Waffen!$A$5:$J$27,8,FALSE))</f>
      </c>
      <c r="J34" s="331"/>
      <c r="K34" s="332">
        <f>IF($I$25=0,"",IF(VLOOKUP($I$25,Waffen!$A$5:$J$27,8,FALSE)="0",0,$K$28+I34))</f>
      </c>
      <c r="L34" s="333"/>
      <c r="M34" s="330">
        <f>IF($M$25=0,"",VLOOKUP($M$25,Waffen!$A$5:$J$27,8,FALSE))</f>
      </c>
      <c r="N34" s="331"/>
      <c r="O34" s="332">
        <f>IF($M$25=0,"",IF(VLOOKUP($M$25,Waffen!$A$5:$J$27,8,FALSE)="0",0,$O$28+M34))</f>
      </c>
      <c r="P34" s="333"/>
      <c r="Q34" s="330">
        <f>IF($Q$25=0,"",VLOOKUP($Q$25,Waffen!$A$5:$J$27,8,FALSE))</f>
      </c>
      <c r="R34" s="331"/>
      <c r="S34" s="332">
        <f>IF($Q$25=0,"",IF(VLOOKUP($Q$25,Waffen!$A$5:$J$27,8,FALSE)="0",0,$S$28+Q34))</f>
      </c>
      <c r="T34" s="333"/>
      <c r="V34" s="209" t="s">
        <v>125</v>
      </c>
      <c r="W34" s="210"/>
      <c r="X34" s="210"/>
      <c r="Y34" s="210"/>
      <c r="Z34" s="211"/>
      <c r="AA34" s="212"/>
      <c r="AB34" s="213"/>
      <c r="AC34" s="393">
        <f>IF(AA25=0,0,VLOOKUP(AA25,Waffen!$A$35:$F$41,2,FALSE))</f>
        <v>0</v>
      </c>
      <c r="AD34" s="394"/>
      <c r="AE34" s="212"/>
      <c r="AF34" s="213"/>
      <c r="AG34" s="393">
        <f>IF(AE25=0,0,VLOOKUP(AE25,Waffen!$A$35:$F$41,2,FALSE))</f>
        <v>0</v>
      </c>
      <c r="AH34" s="394"/>
      <c r="AI34" s="212"/>
      <c r="AJ34" s="213"/>
      <c r="AK34" s="393">
        <f>IF(AI25=0,0,VLOOKUP(AI25,Waffen!$A$35:$F$41,2,FALSE))</f>
        <v>0</v>
      </c>
      <c r="AL34" s="394"/>
    </row>
    <row r="35" spans="1:20" ht="12.75">
      <c r="A35" s="207" t="s">
        <v>163</v>
      </c>
      <c r="B35" s="208"/>
      <c r="C35" s="208"/>
      <c r="D35" s="208"/>
      <c r="E35" s="330">
        <f>IF($E$25=0,"",VLOOKUP($E$25,Waffen!$A$5:$J$27,9,FALSE))</f>
      </c>
      <c r="F35" s="331"/>
      <c r="G35" s="332">
        <f>IF($E$25=0,"",IF(VLOOKUP($E$25,Waffen!$A$5:$J$27,9,FALSE)="0",0,$G$28+E35))</f>
      </c>
      <c r="H35" s="333"/>
      <c r="I35" s="330">
        <f>IF($I$25=0,"",VLOOKUP($I$25,Waffen!$A$5:$J$27,9,FALSE))</f>
      </c>
      <c r="J35" s="331"/>
      <c r="K35" s="332">
        <f>IF($I$25=0,"",IF(VLOOKUP($I$25,Waffen!$A$5:$J$27,9,FALSE)="0",0,$K$28+I35))</f>
      </c>
      <c r="L35" s="333"/>
      <c r="M35" s="330">
        <f>IF($M$25=0,"",VLOOKUP($M$25,Waffen!$A$5:$J$27,9,FALSE))</f>
      </c>
      <c r="N35" s="331"/>
      <c r="O35" s="332">
        <f>IF($M$25=0,"",IF(VLOOKUP($M$25,Waffen!$A$5:$J$27,9,FALSE)="0",0,$O$28+M35))</f>
      </c>
      <c r="P35" s="333"/>
      <c r="Q35" s="330">
        <f>IF($Q$25=0,"",VLOOKUP($Q$25,Waffen!$A$5:$J$27,9,FALSE))</f>
      </c>
      <c r="R35" s="331"/>
      <c r="S35" s="332">
        <f>IF($Q$25=0,"",IF(VLOOKUP($Q$25,Waffen!$A$5:$J$27,9,FALSE)="0",0,$S$28+Q35))</f>
      </c>
      <c r="T35" s="333"/>
    </row>
    <row r="36" spans="1:20" ht="15" customHeight="1" thickBot="1">
      <c r="A36" s="182" t="s">
        <v>165</v>
      </c>
      <c r="B36" s="183"/>
      <c r="C36" s="183"/>
      <c r="D36" s="183"/>
      <c r="E36" s="330">
        <f>IF($E$25=0,"",VLOOKUP($E$25,Waffen!$A$5:$J$27,10,FALSE))</f>
      </c>
      <c r="F36" s="331"/>
      <c r="G36" s="425">
        <f>IF($E$25=0,"",IF(VLOOKUP($E$25,Waffen!$A$5:$J$27,10,FALSE)="0",0,$G$28+E36))</f>
      </c>
      <c r="H36" s="426"/>
      <c r="I36" s="330">
        <f>IF($I$25=0,"",VLOOKUP($I$25,Waffen!$A$5:$J$27,10,FALSE))</f>
      </c>
      <c r="J36" s="331"/>
      <c r="K36" s="332">
        <f>IF($I$25=0,"",IF(VLOOKUP($I$25,Waffen!$A$5:$J$27,10,FALSE)="0",0,$K$28+I36))</f>
      </c>
      <c r="L36" s="333"/>
      <c r="M36" s="330">
        <f>IF($M$25=0,"",VLOOKUP($M$25,Waffen!$A$5:$J$27,10,FALSE))</f>
      </c>
      <c r="N36" s="331"/>
      <c r="O36" s="332">
        <f>IF($M$25=0,"",IF(VLOOKUP($M$25,Waffen!$A$5:$J$27,10,FALSE)="0",0,$O$28+M36))</f>
      </c>
      <c r="P36" s="333"/>
      <c r="Q36" s="330">
        <f>IF($Q$25=0,"",VLOOKUP($Q$25,Waffen!$A$5:$J$27,10,FALSE))</f>
      </c>
      <c r="R36" s="331"/>
      <c r="S36" s="332">
        <f>IF($Q$25=0,"",IF(VLOOKUP($Q$25,Waffen!$A$5:$J$27,10,FALSE)="0",0,$S$28+Q36))</f>
      </c>
      <c r="T36" s="333"/>
    </row>
    <row r="37" spans="1:20" ht="13.5" thickBot="1">
      <c r="A37" s="209" t="s">
        <v>125</v>
      </c>
      <c r="B37" s="210"/>
      <c r="C37" s="210"/>
      <c r="D37" s="210"/>
      <c r="E37" s="414"/>
      <c r="F37" s="415"/>
      <c r="G37" s="328" t="str">
        <f>IF($E$25=0,"0",(VLOOKUP($E$25,Waffen!$A$5:$J$27,2,FALSE)))</f>
        <v>0</v>
      </c>
      <c r="H37" s="329"/>
      <c r="I37" s="416"/>
      <c r="J37" s="416"/>
      <c r="K37" s="328" t="str">
        <f>IF($I$25=0,"0",(VLOOKUP($I$25,Waffen!$A$5:$J$27,2,FALSE)))</f>
        <v>0</v>
      </c>
      <c r="L37" s="329"/>
      <c r="M37" s="272"/>
      <c r="N37" s="273"/>
      <c r="O37" s="328" t="str">
        <f>IF($M$25=0,"0",(VLOOKUP($M$25,Waffen!$A$5:$J$27,2,FALSE)))</f>
        <v>0</v>
      </c>
      <c r="P37" s="329"/>
      <c r="Q37" s="272"/>
      <c r="R37" s="273"/>
      <c r="S37" s="328" t="str">
        <f>IF($Q$25=0,"0",(VLOOKUP($Q$25,Waffen!$A$5:$J$27,2,FALSE)))</f>
        <v>0</v>
      </c>
      <c r="T37" s="329"/>
    </row>
    <row r="38" spans="1:20" ht="12.75">
      <c r="A38" s="176"/>
      <c r="B38" s="190"/>
      <c r="C38" s="190"/>
      <c r="D38" s="190"/>
      <c r="E38" s="175"/>
      <c r="F38" s="175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38" ht="12.75">
      <c r="A39" s="163" t="s">
        <v>166</v>
      </c>
      <c r="F39" s="389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1"/>
      <c r="AK39" s="392" t="s">
        <v>125</v>
      </c>
      <c r="AL39" s="392"/>
    </row>
    <row r="40" spans="6:38" ht="12.75">
      <c r="F40" s="389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1"/>
      <c r="AK40" s="276"/>
      <c r="AL40" s="277"/>
    </row>
    <row r="41" ht="13.5" thickBot="1"/>
    <row r="42" spans="1:38" ht="13.5" thickBot="1">
      <c r="A42" s="310" t="s">
        <v>221</v>
      </c>
      <c r="B42" s="311"/>
      <c r="C42" s="311"/>
      <c r="D42" s="311"/>
      <c r="E42" s="311"/>
      <c r="F42" s="311"/>
      <c r="G42" s="311"/>
      <c r="H42" s="311"/>
      <c r="I42" s="312"/>
      <c r="J42" s="310" t="s">
        <v>168</v>
      </c>
      <c r="K42" s="311"/>
      <c r="L42" s="311"/>
      <c r="M42" s="311"/>
      <c r="N42" s="311"/>
      <c r="O42" s="312"/>
      <c r="P42" s="363" t="s">
        <v>169</v>
      </c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5"/>
      <c r="AK42" s="388" t="s">
        <v>125</v>
      </c>
      <c r="AL42" s="351"/>
    </row>
    <row r="43" spans="1:38" ht="12.75">
      <c r="A43" s="307"/>
      <c r="B43" s="308"/>
      <c r="C43" s="308"/>
      <c r="D43" s="308"/>
      <c r="E43" s="308"/>
      <c r="F43" s="308"/>
      <c r="G43" s="308"/>
      <c r="H43" s="308"/>
      <c r="I43" s="309"/>
      <c r="J43" s="266">
        <f>IF(A43&gt;0,VLOOKUP(A43,Ausrüstung!$A$4:$B$33,2,FALSE),"")</f>
      </c>
      <c r="K43" s="267"/>
      <c r="L43" s="267"/>
      <c r="M43" s="267"/>
      <c r="N43" s="267"/>
      <c r="O43" s="268"/>
      <c r="P43" s="269">
        <f>IF(A43&gt;0,VLOOKUP(A43,Ausrüstung!$A$5:$C$33,3,FALSE),"")</f>
      </c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1"/>
      <c r="AK43" s="274">
        <f>IF(A43&gt;0,VLOOKUP(A43,Ausrüstung!$A$4:$D$33,4,FALSE),"")</f>
      </c>
      <c r="AL43" s="275"/>
    </row>
    <row r="44" spans="1:38" ht="12.75">
      <c r="A44" s="307"/>
      <c r="B44" s="308"/>
      <c r="C44" s="308"/>
      <c r="D44" s="308"/>
      <c r="E44" s="308"/>
      <c r="F44" s="308"/>
      <c r="G44" s="308"/>
      <c r="H44" s="308"/>
      <c r="I44" s="309"/>
      <c r="J44" s="266">
        <f>IF(A44&gt;0,VLOOKUP(A44,Ausrüstung!$A$4:$B$33,2,FALSE),"")</f>
      </c>
      <c r="K44" s="267"/>
      <c r="L44" s="267"/>
      <c r="M44" s="267"/>
      <c r="N44" s="267"/>
      <c r="O44" s="268"/>
      <c r="P44" s="269">
        <f>IF(A44&gt;0,VLOOKUP(A44,Ausrüstung!$A$5:$C$33,3,FALSE),"")</f>
      </c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1"/>
      <c r="AK44" s="274">
        <f>IF(A44&gt;0,VLOOKUP(A44,Ausrüstung!$A$4:$D$33,4,FALSE),"")</f>
      </c>
      <c r="AL44" s="275"/>
    </row>
    <row r="45" spans="1:38" ht="12.75">
      <c r="A45" s="307"/>
      <c r="B45" s="308"/>
      <c r="C45" s="308"/>
      <c r="D45" s="308"/>
      <c r="E45" s="308"/>
      <c r="F45" s="308"/>
      <c r="G45" s="308"/>
      <c r="H45" s="308"/>
      <c r="I45" s="309"/>
      <c r="J45" s="266">
        <f>IF(A45&gt;0,VLOOKUP(A45,Ausrüstung!$A$4:$B$33,2,FALSE),"")</f>
      </c>
      <c r="K45" s="267"/>
      <c r="L45" s="267"/>
      <c r="M45" s="267"/>
      <c r="N45" s="267"/>
      <c r="O45" s="268"/>
      <c r="P45" s="269">
        <f>IF(A45&gt;0,VLOOKUP(A45,Ausrüstung!$A$5:$C$33,3,FALSE),"")</f>
      </c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1"/>
      <c r="AK45" s="274">
        <f>IF(A45&gt;0,VLOOKUP(A45,Ausrüstung!$A$4:$D$33,4,FALSE),"")</f>
      </c>
      <c r="AL45" s="275"/>
    </row>
    <row r="46" spans="1:38" ht="12.75">
      <c r="A46" s="307"/>
      <c r="B46" s="308"/>
      <c r="C46" s="308"/>
      <c r="D46" s="308"/>
      <c r="E46" s="308"/>
      <c r="F46" s="308"/>
      <c r="G46" s="308"/>
      <c r="H46" s="308"/>
      <c r="I46" s="309"/>
      <c r="J46" s="266">
        <f>IF(A46&gt;0,VLOOKUP(A46,Ausrüstung!$A$4:$B$33,2,FALSE),"")</f>
      </c>
      <c r="K46" s="267"/>
      <c r="L46" s="267"/>
      <c r="M46" s="267"/>
      <c r="N46" s="267"/>
      <c r="O46" s="268"/>
      <c r="P46" s="269">
        <f>IF(A46&gt;0,VLOOKUP(A46,Ausrüstung!$A$5:$C$33,3,FALSE),"")</f>
      </c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1"/>
      <c r="AK46" s="274">
        <f>IF(A46&gt;0,VLOOKUP(A46,Ausrüstung!$A$4:$D$33,4,FALSE),"")</f>
      </c>
      <c r="AL46" s="275"/>
    </row>
    <row r="47" spans="1:38" ht="12.75">
      <c r="A47" s="307"/>
      <c r="B47" s="308"/>
      <c r="C47" s="308"/>
      <c r="D47" s="308"/>
      <c r="E47" s="308"/>
      <c r="F47" s="308"/>
      <c r="G47" s="308"/>
      <c r="H47" s="308"/>
      <c r="I47" s="309"/>
      <c r="J47" s="266">
        <f>IF(A47&gt;0,VLOOKUP(A47,Ausrüstung!$A$4:$B$33,2,FALSE),"")</f>
      </c>
      <c r="K47" s="267"/>
      <c r="L47" s="267"/>
      <c r="M47" s="267"/>
      <c r="N47" s="267"/>
      <c r="O47" s="268"/>
      <c r="P47" s="269">
        <f>IF(A47&gt;0,VLOOKUP(A47,Ausrüstung!$A$5:$C$33,3,FALSE),"")</f>
      </c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1"/>
      <c r="AK47" s="274">
        <f>IF(A47&gt;0,VLOOKUP(A47,Ausrüstung!$A$4:$D$33,4,FALSE),"")</f>
      </c>
      <c r="AL47" s="275"/>
    </row>
    <row r="48" spans="1:38" ht="12.75">
      <c r="A48" s="307"/>
      <c r="B48" s="308"/>
      <c r="C48" s="308"/>
      <c r="D48" s="308"/>
      <c r="E48" s="308"/>
      <c r="F48" s="308"/>
      <c r="G48" s="308"/>
      <c r="H48" s="308"/>
      <c r="I48" s="309"/>
      <c r="J48" s="266">
        <f>IF(A48&gt;0,VLOOKUP(A48,Ausrüstung!$A$4:$B$33,2,FALSE),"")</f>
      </c>
      <c r="K48" s="267"/>
      <c r="L48" s="267"/>
      <c r="M48" s="267"/>
      <c r="N48" s="267"/>
      <c r="O48" s="268"/>
      <c r="P48" s="269">
        <f>IF(A48&gt;0,VLOOKUP(A48,Ausrüstung!$A$5:$C$33,3,FALSE),"")</f>
      </c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1"/>
      <c r="AK48" s="274">
        <f>IF(A48&gt;0,VLOOKUP(A48,Ausrüstung!$A$4:$D$33,4,FALSE),"")</f>
      </c>
      <c r="AL48" s="275"/>
    </row>
    <row r="49" spans="1:38" ht="12.75">
      <c r="A49" s="307"/>
      <c r="B49" s="308"/>
      <c r="C49" s="308"/>
      <c r="D49" s="308"/>
      <c r="E49" s="308"/>
      <c r="F49" s="308"/>
      <c r="G49" s="308"/>
      <c r="H49" s="308"/>
      <c r="I49" s="309"/>
      <c r="J49" s="266">
        <f>IF(A49&gt;0,VLOOKUP(A49,Ausrüstung!$A$4:$B$33,2,FALSE),"")</f>
      </c>
      <c r="K49" s="267"/>
      <c r="L49" s="267"/>
      <c r="M49" s="267"/>
      <c r="N49" s="267"/>
      <c r="O49" s="268"/>
      <c r="P49" s="269">
        <f>IF(A49&gt;0,VLOOKUP(A49,Ausrüstung!$A$5:$C$33,3,FALSE),"")</f>
      </c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1"/>
      <c r="AK49" s="274">
        <f>IF(A49&gt;0,VLOOKUP(A49,Ausrüstung!$A$4:$D$33,4,FALSE),"")</f>
      </c>
      <c r="AL49" s="275"/>
    </row>
    <row r="50" spans="1:38" ht="12.75">
      <c r="A50" s="307"/>
      <c r="B50" s="308"/>
      <c r="C50" s="308"/>
      <c r="D50" s="308"/>
      <c r="E50" s="308"/>
      <c r="F50" s="308"/>
      <c r="G50" s="308"/>
      <c r="H50" s="308"/>
      <c r="I50" s="309"/>
      <c r="J50" s="266">
        <f>IF(A50&gt;0,VLOOKUP(A50,Ausrüstung!$A$4:$B$33,2,FALSE),"")</f>
      </c>
      <c r="K50" s="267"/>
      <c r="L50" s="267"/>
      <c r="M50" s="267"/>
      <c r="N50" s="267"/>
      <c r="O50" s="268"/>
      <c r="P50" s="269">
        <f>IF(A50&gt;0,VLOOKUP(A50,Ausrüstung!$A$5:$C$33,3,FALSE),"")</f>
      </c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1"/>
      <c r="AK50" s="274">
        <f>IF(A50&gt;0,VLOOKUP(A50,Ausrüstung!$A$4:$D$33,4,FALSE),"")</f>
      </c>
      <c r="AL50" s="275"/>
    </row>
    <row r="51" spans="1:38" ht="12.75">
      <c r="A51" s="307"/>
      <c r="B51" s="308"/>
      <c r="C51" s="308"/>
      <c r="D51" s="308"/>
      <c r="E51" s="308"/>
      <c r="F51" s="308"/>
      <c r="G51" s="308"/>
      <c r="H51" s="308"/>
      <c r="I51" s="309"/>
      <c r="J51" s="266">
        <f>IF(A51&gt;0,VLOOKUP(A51,Ausrüstung!$A$4:$B$33,2,FALSE),"")</f>
      </c>
      <c r="K51" s="267"/>
      <c r="L51" s="267"/>
      <c r="M51" s="267"/>
      <c r="N51" s="267"/>
      <c r="O51" s="268"/>
      <c r="P51" s="269">
        <f>IF(A51&gt;0,VLOOKUP(A51,Ausrüstung!$A$5:$C$33,3,FALSE),"")</f>
      </c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1"/>
      <c r="AK51" s="274">
        <f>IF(A51&gt;0,VLOOKUP(A51,Ausrüstung!$A$4:$D$33,4,FALSE),"")</f>
      </c>
      <c r="AL51" s="275"/>
    </row>
    <row r="52" spans="1:38" ht="12.75">
      <c r="A52" s="307"/>
      <c r="B52" s="308"/>
      <c r="C52" s="308"/>
      <c r="D52" s="308"/>
      <c r="E52" s="308"/>
      <c r="F52" s="308"/>
      <c r="G52" s="308"/>
      <c r="H52" s="308"/>
      <c r="I52" s="309"/>
      <c r="J52" s="266">
        <f>IF(A52&gt;0,VLOOKUP(A52,Ausrüstung!$A$4:$B$33,2,FALSE),"")</f>
      </c>
      <c r="K52" s="267"/>
      <c r="L52" s="267"/>
      <c r="M52" s="267"/>
      <c r="N52" s="267"/>
      <c r="O52" s="268"/>
      <c r="P52" s="269">
        <f>IF(A52&gt;0,VLOOKUP(A52,Ausrüstung!$A$5:$C$33,3,FALSE),"")</f>
      </c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1"/>
      <c r="AK52" s="274">
        <f>IF(A52&gt;0,VLOOKUP(A52,Ausrüstung!$A$4:$D$33,4,FALSE),"")</f>
      </c>
      <c r="AL52" s="275"/>
    </row>
    <row r="53" spans="1:38" ht="12.75">
      <c r="A53" s="307"/>
      <c r="B53" s="308"/>
      <c r="C53" s="308"/>
      <c r="D53" s="308"/>
      <c r="E53" s="308"/>
      <c r="F53" s="308"/>
      <c r="G53" s="308"/>
      <c r="H53" s="308"/>
      <c r="I53" s="309"/>
      <c r="J53" s="266">
        <f>IF(A53&gt;0,VLOOKUP(A53,Ausrüstung!$A$4:$B$33,2,FALSE),"")</f>
      </c>
      <c r="K53" s="267"/>
      <c r="L53" s="267"/>
      <c r="M53" s="267"/>
      <c r="N53" s="267"/>
      <c r="O53" s="268"/>
      <c r="P53" s="269">
        <f>IF(A53&gt;0,VLOOKUP(A53,Ausrüstung!$A$5:$C$33,3,FALSE),"")</f>
      </c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1"/>
      <c r="AK53" s="274">
        <f>IF(A53&gt;0,VLOOKUP(A53,Ausrüstung!$A$4:$D$33,4,FALSE),"")</f>
      </c>
      <c r="AL53" s="275"/>
    </row>
    <row r="54" spans="1:38" ht="12.75">
      <c r="A54" s="307"/>
      <c r="B54" s="308"/>
      <c r="C54" s="308"/>
      <c r="D54" s="308"/>
      <c r="E54" s="308"/>
      <c r="F54" s="308"/>
      <c r="G54" s="308"/>
      <c r="H54" s="308"/>
      <c r="I54" s="309"/>
      <c r="J54" s="266">
        <f>IF(A54&gt;0,VLOOKUP(A54,Ausrüstung!$A$4:$B$33,2,FALSE),"")</f>
      </c>
      <c r="K54" s="267"/>
      <c r="L54" s="267"/>
      <c r="M54" s="267"/>
      <c r="N54" s="267"/>
      <c r="O54" s="268"/>
      <c r="P54" s="269">
        <f>IF(A54&gt;0,VLOOKUP(A54,Ausrüstung!$A$5:$C$33,3,FALSE),"")</f>
      </c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1"/>
      <c r="AK54" s="274">
        <f>IF(A54&gt;0,VLOOKUP(A54,Ausrüstung!$A$4:$D$33,4,FALSE),"")</f>
      </c>
      <c r="AL54" s="275"/>
    </row>
    <row r="55" spans="1:38" ht="12.75">
      <c r="A55" s="307"/>
      <c r="B55" s="308"/>
      <c r="C55" s="308"/>
      <c r="D55" s="308"/>
      <c r="E55" s="308"/>
      <c r="F55" s="308"/>
      <c r="G55" s="308"/>
      <c r="H55" s="308"/>
      <c r="I55" s="309"/>
      <c r="J55" s="266">
        <f>IF(A55&gt;0,VLOOKUP(A55,Ausrüstung!$A$4:$B$33,2,FALSE),"")</f>
      </c>
      <c r="K55" s="267"/>
      <c r="L55" s="267"/>
      <c r="M55" s="267"/>
      <c r="N55" s="267"/>
      <c r="O55" s="268"/>
      <c r="P55" s="269">
        <f>IF(A55&gt;0,VLOOKUP(A55,Ausrüstung!$A$5:$C$33,3,FALSE),"")</f>
      </c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1"/>
      <c r="AK55" s="274">
        <f>IF(A55&gt;0,VLOOKUP(A55,Ausrüstung!$A$4:$D$33,4,FALSE),"")</f>
      </c>
      <c r="AL55" s="275"/>
    </row>
    <row r="56" spans="1:38" ht="12.75">
      <c r="A56" s="307"/>
      <c r="B56" s="308"/>
      <c r="C56" s="308"/>
      <c r="D56" s="308"/>
      <c r="E56" s="308"/>
      <c r="F56" s="308"/>
      <c r="G56" s="308"/>
      <c r="H56" s="308"/>
      <c r="I56" s="309"/>
      <c r="J56" s="266">
        <f>IF(A56&gt;0,VLOOKUP(A56,Ausrüstung!$A$4:$B$33,2,FALSE),"")</f>
      </c>
      <c r="K56" s="267"/>
      <c r="L56" s="267"/>
      <c r="M56" s="267"/>
      <c r="N56" s="267"/>
      <c r="O56" s="268"/>
      <c r="P56" s="269">
        <f>IF(A56&gt;0,VLOOKUP(A56,Ausrüstung!$A$5:$C$33,3,FALSE),"")</f>
      </c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1"/>
      <c r="AK56" s="274">
        <f>IF(A56&gt;0,VLOOKUP(A56,Ausrüstung!$A$4:$D$33,4,FALSE),"")</f>
      </c>
      <c r="AL56" s="275"/>
    </row>
    <row r="57" spans="1:38" ht="12.75">
      <c r="A57" s="307"/>
      <c r="B57" s="308"/>
      <c r="C57" s="308"/>
      <c r="D57" s="308"/>
      <c r="E57" s="308"/>
      <c r="F57" s="308"/>
      <c r="G57" s="308"/>
      <c r="H57" s="308"/>
      <c r="I57" s="309"/>
      <c r="J57" s="266">
        <f>IF(A57&gt;0,VLOOKUP(A57,Ausrüstung!$A$4:$B$33,2,FALSE),"")</f>
      </c>
      <c r="K57" s="267"/>
      <c r="L57" s="267"/>
      <c r="M57" s="267"/>
      <c r="N57" s="267"/>
      <c r="O57" s="268"/>
      <c r="P57" s="269">
        <f>IF(A57&gt;0,VLOOKUP(A57,Ausrüstung!$A$5:$C$33,3,FALSE),"")</f>
      </c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1"/>
      <c r="AK57" s="274">
        <f>IF(A57&gt;0,VLOOKUP(A57,Ausrüstung!$A$4:$D$33,4,FALSE),"")</f>
      </c>
      <c r="AL57" s="275"/>
    </row>
    <row r="58" spans="1:38" ht="12.75">
      <c r="A58" s="307"/>
      <c r="B58" s="308"/>
      <c r="C58" s="308"/>
      <c r="D58" s="308"/>
      <c r="E58" s="308"/>
      <c r="F58" s="308"/>
      <c r="G58" s="308"/>
      <c r="H58" s="308"/>
      <c r="I58" s="309"/>
      <c r="J58" s="266">
        <f>IF(A58&gt;0,VLOOKUP(A58,Ausrüstung!$A$4:$B$33,2,FALSE),"")</f>
      </c>
      <c r="K58" s="267"/>
      <c r="L58" s="267"/>
      <c r="M58" s="267"/>
      <c r="N58" s="267"/>
      <c r="O58" s="268"/>
      <c r="P58" s="269">
        <f>IF(A58&gt;0,VLOOKUP(A58,Ausrüstung!$A$5:$C$33,3,FALSE),"")</f>
      </c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1"/>
      <c r="AK58" s="274">
        <f>IF(A58&gt;0,VLOOKUP(A58,Ausrüstung!$A$4:$D$33,4,FALSE),"")</f>
      </c>
      <c r="AL58" s="275"/>
    </row>
    <row r="59" spans="1:38" ht="12.75">
      <c r="A59" s="307"/>
      <c r="B59" s="308"/>
      <c r="C59" s="308"/>
      <c r="D59" s="308"/>
      <c r="E59" s="308"/>
      <c r="F59" s="308"/>
      <c r="G59" s="308"/>
      <c r="H59" s="308"/>
      <c r="I59" s="309"/>
      <c r="J59" s="266">
        <f>IF(A59&gt;0,VLOOKUP(A59,Ausrüstung!$A$4:$B$33,2,FALSE),"")</f>
      </c>
      <c r="K59" s="267"/>
      <c r="L59" s="267"/>
      <c r="M59" s="267"/>
      <c r="N59" s="267"/>
      <c r="O59" s="268"/>
      <c r="P59" s="269">
        <f>IF(A59&gt;0,VLOOKUP(A59,Ausrüstung!$A$5:$C$33,3,FALSE),"")</f>
      </c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1"/>
      <c r="AK59" s="274">
        <f>IF(A59&gt;0,VLOOKUP(A59,Ausrüstung!$A$4:$D$33,4,FALSE),"")</f>
      </c>
      <c r="AL59" s="275"/>
    </row>
    <row r="60" spans="1:38" ht="15" customHeight="1">
      <c r="A60" s="307"/>
      <c r="B60" s="308"/>
      <c r="C60" s="308"/>
      <c r="D60" s="308"/>
      <c r="E60" s="308"/>
      <c r="F60" s="308"/>
      <c r="G60" s="308"/>
      <c r="H60" s="308"/>
      <c r="I60" s="309"/>
      <c r="J60" s="266">
        <f>IF(A60&gt;0,VLOOKUP(A60,Ausrüstung!$A$4:$B$33,2,FALSE),"")</f>
      </c>
      <c r="K60" s="267"/>
      <c r="L60" s="267"/>
      <c r="M60" s="267"/>
      <c r="N60" s="267"/>
      <c r="O60" s="268"/>
      <c r="P60" s="269">
        <f>IF(A60&gt;0,VLOOKUP(A60,Ausrüstung!$A$5:$C$33,3,FALSE),"")</f>
      </c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1"/>
      <c r="AK60" s="274">
        <f>IF(A60&gt;0,VLOOKUP(A60,Ausrüstung!$A$4:$D$33,4,FALSE),"")</f>
      </c>
      <c r="AL60" s="275"/>
    </row>
    <row r="61" spans="1:38" ht="12.75">
      <c r="A61" s="307"/>
      <c r="B61" s="308"/>
      <c r="C61" s="308"/>
      <c r="D61" s="308"/>
      <c r="E61" s="308"/>
      <c r="F61" s="308"/>
      <c r="G61" s="308"/>
      <c r="H61" s="308"/>
      <c r="I61" s="309"/>
      <c r="J61" s="266">
        <f>IF(A61&gt;0,VLOOKUP(A61,Ausrüstung!$A$4:$B$33,2,FALSE),"")</f>
      </c>
      <c r="K61" s="267"/>
      <c r="L61" s="267"/>
      <c r="M61" s="267"/>
      <c r="N61" s="267"/>
      <c r="O61" s="268"/>
      <c r="P61" s="269">
        <f>IF(A61&gt;0,VLOOKUP(A61,Ausrüstung!$A$5:$C$33,3,FALSE),"")</f>
      </c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1"/>
      <c r="AK61" s="274">
        <f>IF(A61&gt;0,VLOOKUP(A61,Ausrüstung!$A$4:$D$33,4,FALSE),"")</f>
      </c>
      <c r="AL61" s="275"/>
    </row>
    <row r="62" spans="1:38" ht="12.75">
      <c r="A62" s="295" t="s">
        <v>392</v>
      </c>
      <c r="B62" s="296"/>
      <c r="C62" s="296"/>
      <c r="D62" s="296"/>
      <c r="E62" s="296"/>
      <c r="F62" s="296"/>
      <c r="G62" s="296"/>
      <c r="H62" s="296"/>
      <c r="I62" s="297"/>
      <c r="J62" s="298"/>
      <c r="K62" s="299"/>
      <c r="L62" s="299"/>
      <c r="M62" s="299"/>
      <c r="N62" s="299"/>
      <c r="O62" s="300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3"/>
      <c r="AK62" s="304"/>
      <c r="AL62" s="275"/>
    </row>
    <row r="63" spans="1:38" ht="12.75">
      <c r="A63" s="404"/>
      <c r="B63" s="405"/>
      <c r="C63" s="405"/>
      <c r="D63" s="405"/>
      <c r="E63" s="405"/>
      <c r="F63" s="405"/>
      <c r="G63" s="405"/>
      <c r="H63" s="405"/>
      <c r="I63" s="406"/>
      <c r="J63" s="407">
        <f>IF(A63&gt;0,VLOOKUP(A63,Ausrüstung!$A$37:$D$42,2,FALSE),"")</f>
      </c>
      <c r="K63" s="408"/>
      <c r="L63" s="408"/>
      <c r="M63" s="408"/>
      <c r="N63" s="408"/>
      <c r="O63" s="409"/>
      <c r="P63" s="410">
        <f>IF(A63&gt;0,VLOOKUP(A63,Ausrüstung!$A$37:$D$42,3,FALSE),"")</f>
      </c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2"/>
      <c r="AK63" s="401">
        <f>IF(A63&gt;0,VLOOKUP(A63,Ausrüstung!A37:D42,4,FALSE),"")</f>
      </c>
      <c r="AL63" s="367"/>
    </row>
    <row r="64" spans="1:38" ht="13.5" thickBot="1">
      <c r="A64" s="292"/>
      <c r="B64" s="293"/>
      <c r="C64" s="293"/>
      <c r="D64" s="293"/>
      <c r="E64" s="293"/>
      <c r="F64" s="293"/>
      <c r="G64" s="293"/>
      <c r="H64" s="293"/>
      <c r="I64" s="294"/>
      <c r="J64" s="278">
        <f>IF(A64&gt;0,VLOOKUP(A64,Ausrüstung!$A$37:$D$42,2,FALSE),"")</f>
      </c>
      <c r="K64" s="279"/>
      <c r="L64" s="279"/>
      <c r="M64" s="279"/>
      <c r="N64" s="279"/>
      <c r="O64" s="280"/>
      <c r="P64" s="281">
        <f>IF(A64&gt;0,VLOOKUP(A64,Ausrüstung!$A$37:$D$42,3,FALSE),"")</f>
      </c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3"/>
      <c r="AK64" s="284">
        <f>IF(A64&gt;0,VLOOKUP(A64,Ausrüstung!A38:D43,4,FALSE),"")</f>
      </c>
      <c r="AL64" s="285"/>
    </row>
    <row r="65" spans="36:38" ht="12.75">
      <c r="AJ65" s="215"/>
      <c r="AK65" s="175"/>
      <c r="AL65" s="175"/>
    </row>
    <row r="66" spans="13:38" ht="12.75" customHeight="1"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D66" s="163" t="s">
        <v>132</v>
      </c>
      <c r="AE66" s="162"/>
      <c r="AF66" s="162"/>
      <c r="AG66" s="162"/>
      <c r="AH66" s="162"/>
      <c r="AI66" s="162"/>
      <c r="AJ66" s="162"/>
      <c r="AK66" s="387">
        <f>AJ18</f>
        <v>120</v>
      </c>
      <c r="AL66" s="274"/>
    </row>
    <row r="67" spans="13:38" ht="12.75" customHeight="1"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D67" s="163" t="s">
        <v>445</v>
      </c>
      <c r="AK67" s="325">
        <f>AJ19</f>
        <v>-50</v>
      </c>
      <c r="AL67" s="237"/>
    </row>
    <row r="68" spans="30:38" ht="12.75">
      <c r="AD68" s="163" t="s">
        <v>447</v>
      </c>
      <c r="AK68" s="325">
        <f>AJ20</f>
        <v>0</v>
      </c>
      <c r="AL68" s="237"/>
    </row>
    <row r="69" spans="30:38" ht="12.75">
      <c r="AD69" s="163" t="s">
        <v>446</v>
      </c>
      <c r="AK69" s="325">
        <f>AJ21</f>
        <v>0</v>
      </c>
      <c r="AL69" s="237"/>
    </row>
    <row r="70" spans="30:38" ht="12.75">
      <c r="AD70" s="163" t="s">
        <v>137</v>
      </c>
      <c r="AK70" s="325">
        <f>AJ22</f>
        <v>170</v>
      </c>
      <c r="AL70" s="237"/>
    </row>
    <row r="71" spans="21:29" ht="13.5" thickBot="1">
      <c r="U71" s="163"/>
      <c r="AB71" s="175"/>
      <c r="AC71" s="175"/>
    </row>
    <row r="72" spans="1:38" ht="13.5" thickBot="1">
      <c r="A72" s="384" t="s">
        <v>418</v>
      </c>
      <c r="B72" s="385"/>
      <c r="C72" s="385"/>
      <c r="D72" s="385"/>
      <c r="E72" s="385"/>
      <c r="F72" s="385"/>
      <c r="G72" s="385"/>
      <c r="H72" s="385"/>
      <c r="I72" s="386"/>
      <c r="J72" s="402" t="s">
        <v>170</v>
      </c>
      <c r="K72" s="385"/>
      <c r="L72" s="385"/>
      <c r="M72" s="385"/>
      <c r="N72" s="385"/>
      <c r="O72" s="385"/>
      <c r="P72" s="403"/>
      <c r="Q72" s="263" t="s">
        <v>169</v>
      </c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5"/>
      <c r="AK72" s="350" t="s">
        <v>125</v>
      </c>
      <c r="AL72" s="351"/>
    </row>
    <row r="73" spans="1:38" ht="12.75">
      <c r="A73" s="382">
        <f>IF(S5=0,"",VLOOKUP(S5,Berufe!A5:E18,4,FALSE))</f>
      </c>
      <c r="B73" s="382"/>
      <c r="C73" s="382"/>
      <c r="D73" s="382"/>
      <c r="E73" s="382"/>
      <c r="F73" s="382"/>
      <c r="G73" s="382"/>
      <c r="H73" s="382"/>
      <c r="I73" s="382"/>
      <c r="J73" s="382">
        <f>IF($S$5=0,"",VLOOKUP(A73,'Besondere Eigenschaften'!$A$5:$B$102,2,FALSE))</f>
      </c>
      <c r="K73" s="382"/>
      <c r="L73" s="382"/>
      <c r="M73" s="382"/>
      <c r="N73" s="382"/>
      <c r="O73" s="382"/>
      <c r="P73" s="382"/>
      <c r="Q73" s="382">
        <f>IF($S$5=0,"",VLOOKUP(A73,'Besondere Eigenschaften'!$A$5:$C$102,3,FALSE))</f>
      </c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3" t="s">
        <v>443</v>
      </c>
      <c r="AL73" s="383"/>
    </row>
    <row r="74" spans="1:38" ht="13.5" thickBot="1">
      <c r="A74" s="380">
        <f>IF($S$5=0,"",IF(VLOOKUP($S$5,Berufe!A5:E18,5,FALSE)=0,"",VLOOKUP($S$5,Berufe!A5:E18,5,FALSE)))</f>
      </c>
      <c r="B74" s="380"/>
      <c r="C74" s="380"/>
      <c r="D74" s="380"/>
      <c r="E74" s="380"/>
      <c r="F74" s="380"/>
      <c r="G74" s="380"/>
      <c r="H74" s="380"/>
      <c r="I74" s="380"/>
      <c r="J74" s="380">
        <f>IF($S$5=0,"",IF(VLOOKUP(S5,Berufe!$A$5:$E$18,5,FALSE)=0,"",VLOOKUP($S$5,Berufe!$A$5:$E$18,5,FALSE)))</f>
      </c>
      <c r="K74" s="380"/>
      <c r="L74" s="380"/>
      <c r="M74" s="380"/>
      <c r="N74" s="380"/>
      <c r="O74" s="380"/>
      <c r="P74" s="380"/>
      <c r="Q74" s="380">
        <f>IF($S$5=0,"",IF(VLOOKUP($S$5,Berufe!A5:E18,5,FALSE)=0,"",VLOOKUP(A74,'Besondere Eigenschaften'!$A$5:$C$102,3,FALSE)))</f>
      </c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1" t="s">
        <v>443</v>
      </c>
      <c r="AL74" s="381"/>
    </row>
    <row r="75" spans="1:38" ht="12.75">
      <c r="A75" s="371"/>
      <c r="B75" s="372"/>
      <c r="C75" s="372"/>
      <c r="D75" s="372"/>
      <c r="E75" s="372"/>
      <c r="F75" s="372"/>
      <c r="G75" s="372"/>
      <c r="H75" s="372"/>
      <c r="I75" s="373"/>
      <c r="J75" s="374">
        <f>IF(A75&gt;0,VLOOKUP(A75,'Besondere Eigenschaften'!$A$5:$B$102,2,FALSE),"")</f>
      </c>
      <c r="K75" s="375"/>
      <c r="L75" s="375"/>
      <c r="M75" s="375"/>
      <c r="N75" s="375"/>
      <c r="O75" s="375"/>
      <c r="P75" s="376"/>
      <c r="Q75" s="377">
        <f>IF(A75&gt;0,VLOOKUP(A75,'Besondere Eigenschaften'!$A$5:$C$102,3,FALSE),"")</f>
      </c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9"/>
      <c r="AK75" s="366">
        <f>IF(A75&gt;0,VLOOKUP(A75,'Besondere Eigenschaften'!$A$5:$D$101,4,FALSE),"")</f>
      </c>
      <c r="AL75" s="367"/>
    </row>
    <row r="76" spans="1:38" ht="12.75">
      <c r="A76" s="316"/>
      <c r="B76" s="317"/>
      <c r="C76" s="317"/>
      <c r="D76" s="317"/>
      <c r="E76" s="317"/>
      <c r="F76" s="317"/>
      <c r="G76" s="317"/>
      <c r="H76" s="317"/>
      <c r="I76" s="318"/>
      <c r="J76" s="368">
        <f>IF(A76&gt;0,VLOOKUP(A76,'Besondere Eigenschaften'!$A$5:$B$102,2,FALSE),"")</f>
      </c>
      <c r="K76" s="369"/>
      <c r="L76" s="369"/>
      <c r="M76" s="369"/>
      <c r="N76" s="369"/>
      <c r="O76" s="369"/>
      <c r="P76" s="370"/>
      <c r="Q76" s="313">
        <f>IF(A76&gt;0,VLOOKUP(A76,'Besondere Eigenschaften'!$A$5:$C$102,3,FALSE),"")</f>
      </c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5"/>
      <c r="AK76" s="366">
        <f>IF(A76&gt;0,VLOOKUP(A76,'Besondere Eigenschaften'!$A$5:$D$101,4,FALSE),"")</f>
      </c>
      <c r="AL76" s="367"/>
    </row>
    <row r="77" spans="1:38" ht="12.75">
      <c r="A77" s="316"/>
      <c r="B77" s="317"/>
      <c r="C77" s="317"/>
      <c r="D77" s="317"/>
      <c r="E77" s="317"/>
      <c r="F77" s="317"/>
      <c r="G77" s="317"/>
      <c r="H77" s="317"/>
      <c r="I77" s="318"/>
      <c r="J77" s="368">
        <f>IF(A77&gt;0,VLOOKUP(A77,'Besondere Eigenschaften'!$A$5:$B$102,2,FALSE),"")</f>
      </c>
      <c r="K77" s="369"/>
      <c r="L77" s="369"/>
      <c r="M77" s="369"/>
      <c r="N77" s="369"/>
      <c r="O77" s="369"/>
      <c r="P77" s="370"/>
      <c r="Q77" s="313">
        <f>IF(A77&gt;0,VLOOKUP(A77,'Besondere Eigenschaften'!$A$5:$C$102,3,FALSE),"")</f>
      </c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5"/>
      <c r="AK77" s="366">
        <f>IF(A77&gt;0,VLOOKUP(A77,'Besondere Eigenschaften'!$A$5:$D$101,4,FALSE),"")</f>
      </c>
      <c r="AL77" s="367"/>
    </row>
    <row r="78" spans="1:38" ht="12.75">
      <c r="A78" s="316"/>
      <c r="B78" s="317"/>
      <c r="C78" s="317"/>
      <c r="D78" s="317"/>
      <c r="E78" s="317"/>
      <c r="F78" s="317"/>
      <c r="G78" s="317"/>
      <c r="H78" s="317"/>
      <c r="I78" s="318"/>
      <c r="J78" s="368">
        <f>IF(A78&gt;0,VLOOKUP(A78,'Besondere Eigenschaften'!$A$5:$B$102,2,FALSE),"")</f>
      </c>
      <c r="K78" s="369"/>
      <c r="L78" s="369"/>
      <c r="M78" s="369"/>
      <c r="N78" s="369"/>
      <c r="O78" s="369"/>
      <c r="P78" s="370"/>
      <c r="Q78" s="313">
        <f>IF(A78&gt;0,VLOOKUP(A78,'Besondere Eigenschaften'!$A$5:$C$102,3,FALSE),"")</f>
      </c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5"/>
      <c r="AK78" s="366">
        <f>IF(A78&gt;0,VLOOKUP(A78,'Besondere Eigenschaften'!$A$5:$D$101,4,FALSE),"")</f>
      </c>
      <c r="AL78" s="367"/>
    </row>
    <row r="79" spans="1:38" ht="12.75">
      <c r="A79" s="316"/>
      <c r="B79" s="317"/>
      <c r="C79" s="317"/>
      <c r="D79" s="317"/>
      <c r="E79" s="317"/>
      <c r="F79" s="317"/>
      <c r="G79" s="317"/>
      <c r="H79" s="317"/>
      <c r="I79" s="318"/>
      <c r="J79" s="368">
        <f>IF(A79&gt;0,VLOOKUP(A79,'Besondere Eigenschaften'!$A$5:$B$102,2,FALSE),"")</f>
      </c>
      <c r="K79" s="369"/>
      <c r="L79" s="369"/>
      <c r="M79" s="369"/>
      <c r="N79" s="369"/>
      <c r="O79" s="369"/>
      <c r="P79" s="370"/>
      <c r="Q79" s="313">
        <f>IF(A79&gt;0,VLOOKUP(A79,'Besondere Eigenschaften'!$A$5:$C$102,3,FALSE),"")</f>
      </c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5"/>
      <c r="AK79" s="366">
        <f>IF(A79&gt;0,VLOOKUP(A79,'Besondere Eigenschaften'!$A$5:$D$101,4,FALSE),"")</f>
      </c>
      <c r="AL79" s="367"/>
    </row>
    <row r="80" spans="1:38" ht="12.75">
      <c r="A80" s="371"/>
      <c r="B80" s="372"/>
      <c r="C80" s="372"/>
      <c r="D80" s="372"/>
      <c r="E80" s="372"/>
      <c r="F80" s="372"/>
      <c r="G80" s="372"/>
      <c r="H80" s="372"/>
      <c r="I80" s="373"/>
      <c r="J80" s="368">
        <f>IF(A80&gt;0,VLOOKUP(A80,'Besondere Eigenschaften'!$A$5:$B$102,2,FALSE),"")</f>
      </c>
      <c r="K80" s="369"/>
      <c r="L80" s="369"/>
      <c r="M80" s="369"/>
      <c r="N80" s="369"/>
      <c r="O80" s="369"/>
      <c r="P80" s="370"/>
      <c r="Q80" s="313">
        <f>IF(A80&gt;0,VLOOKUP(A80,'Besondere Eigenschaften'!$A$5:$C$102,3,FALSE),"")</f>
      </c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5"/>
      <c r="AK80" s="366">
        <f>IF(A80&gt;0,VLOOKUP(A80,'Besondere Eigenschaften'!$A$5:$D$101,4,FALSE),"")</f>
      </c>
      <c r="AL80" s="367"/>
    </row>
    <row r="81" spans="1:38" ht="12.75">
      <c r="A81" s="316"/>
      <c r="B81" s="317"/>
      <c r="C81" s="317"/>
      <c r="D81" s="317"/>
      <c r="E81" s="317"/>
      <c r="F81" s="317"/>
      <c r="G81" s="317"/>
      <c r="H81" s="317"/>
      <c r="I81" s="318"/>
      <c r="J81" s="368">
        <f>IF(A81&gt;0,VLOOKUP(A81,'Besondere Eigenschaften'!$A$5:$B$102,2,FALSE),"")</f>
      </c>
      <c r="K81" s="369"/>
      <c r="L81" s="369"/>
      <c r="M81" s="369"/>
      <c r="N81" s="369"/>
      <c r="O81" s="369"/>
      <c r="P81" s="370"/>
      <c r="Q81" s="313">
        <f>IF(A81&gt;0,VLOOKUP(A81,'Besondere Eigenschaften'!$A$5:$C$102,3,FALSE),"")</f>
      </c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5"/>
      <c r="AK81" s="366">
        <f>IF(A81&gt;0,VLOOKUP(A81,'Besondere Eigenschaften'!$A$5:$D$101,4,FALSE),"")</f>
      </c>
      <c r="AL81" s="367"/>
    </row>
    <row r="82" spans="1:38" ht="12.75">
      <c r="A82" s="316"/>
      <c r="B82" s="317"/>
      <c r="C82" s="317"/>
      <c r="D82" s="317"/>
      <c r="E82" s="317"/>
      <c r="F82" s="317"/>
      <c r="G82" s="317"/>
      <c r="H82" s="317"/>
      <c r="I82" s="318"/>
      <c r="J82" s="368">
        <f>IF(A82&gt;0,VLOOKUP(A82,'Besondere Eigenschaften'!$A$5:$B$102,2,FALSE),"")</f>
      </c>
      <c r="K82" s="369"/>
      <c r="L82" s="369"/>
      <c r="M82" s="369"/>
      <c r="N82" s="369"/>
      <c r="O82" s="369"/>
      <c r="P82" s="370"/>
      <c r="Q82" s="313">
        <f>IF(A82&gt;0,VLOOKUP(A82,'Besondere Eigenschaften'!$A$5:$C$102,3,FALSE),"")</f>
      </c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5"/>
      <c r="AK82" s="366">
        <f>IF(A82&gt;0,VLOOKUP(A82,'Besondere Eigenschaften'!$A$5:$D$101,4,FALSE),"")</f>
      </c>
      <c r="AL82" s="367"/>
    </row>
    <row r="83" spans="1:38" ht="12.75">
      <c r="A83" s="316"/>
      <c r="B83" s="317"/>
      <c r="C83" s="317"/>
      <c r="D83" s="317"/>
      <c r="E83" s="317"/>
      <c r="F83" s="317"/>
      <c r="G83" s="317"/>
      <c r="H83" s="317"/>
      <c r="I83" s="318"/>
      <c r="J83" s="368">
        <f>IF(A83&gt;0,VLOOKUP(A83,'Besondere Eigenschaften'!$A$5:$B$102,2,FALSE),"")</f>
      </c>
      <c r="K83" s="369"/>
      <c r="L83" s="369"/>
      <c r="M83" s="369"/>
      <c r="N83" s="369"/>
      <c r="O83" s="369"/>
      <c r="P83" s="370"/>
      <c r="Q83" s="313">
        <f>IF(A83&gt;0,VLOOKUP(A83,'Besondere Eigenschaften'!$A$5:$C$102,3,FALSE),"")</f>
      </c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5"/>
      <c r="AK83" s="366">
        <f>IF(A83&gt;0,VLOOKUP(A83,'Besondere Eigenschaften'!$A$5:$D$101,4,FALSE),"")</f>
      </c>
      <c r="AL83" s="367"/>
    </row>
    <row r="84" spans="1:38" ht="12.75">
      <c r="A84" s="316"/>
      <c r="B84" s="317"/>
      <c r="C84" s="317"/>
      <c r="D84" s="317"/>
      <c r="E84" s="317"/>
      <c r="F84" s="317"/>
      <c r="G84" s="317"/>
      <c r="H84" s="317"/>
      <c r="I84" s="318"/>
      <c r="J84" s="368">
        <f>IF(A84&gt;0,VLOOKUP(A84,'Besondere Eigenschaften'!$A$5:$B$102,2,FALSE),"")</f>
      </c>
      <c r="K84" s="369"/>
      <c r="L84" s="369"/>
      <c r="M84" s="369"/>
      <c r="N84" s="369"/>
      <c r="O84" s="369"/>
      <c r="P84" s="370"/>
      <c r="Q84" s="313">
        <f>IF(A84&gt;0,VLOOKUP(A84,'Besondere Eigenschaften'!$A$5:$C$102,3,FALSE),"")</f>
      </c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5"/>
      <c r="AK84" s="366">
        <f>IF(A84&gt;0,VLOOKUP(A84,'Besondere Eigenschaften'!$A$5:$D$101,4,FALSE),"")</f>
      </c>
      <c r="AL84" s="367"/>
    </row>
    <row r="85" spans="1:38" ht="12.75">
      <c r="A85" s="371"/>
      <c r="B85" s="372"/>
      <c r="C85" s="372"/>
      <c r="D85" s="372"/>
      <c r="E85" s="372"/>
      <c r="F85" s="372"/>
      <c r="G85" s="372"/>
      <c r="H85" s="372"/>
      <c r="I85" s="373"/>
      <c r="J85" s="368">
        <f>IF(A85&gt;0,VLOOKUP(A85,'Besondere Eigenschaften'!$A$5:$B$102,2,FALSE),"")</f>
      </c>
      <c r="K85" s="369"/>
      <c r="L85" s="369"/>
      <c r="M85" s="369"/>
      <c r="N85" s="369"/>
      <c r="O85" s="369"/>
      <c r="P85" s="370"/>
      <c r="Q85" s="313">
        <f>IF(A85&gt;0,VLOOKUP(A85,'Besondere Eigenschaften'!$A$5:$C$102,3,FALSE),"")</f>
      </c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5"/>
      <c r="AK85" s="366">
        <f>IF(A85&gt;0,VLOOKUP(A85,'Besondere Eigenschaften'!$A$5:$D$101,4,FALSE),"")</f>
      </c>
      <c r="AL85" s="367"/>
    </row>
    <row r="86" spans="1:38" ht="12.75">
      <c r="A86" s="316"/>
      <c r="B86" s="317"/>
      <c r="C86" s="317"/>
      <c r="D86" s="317"/>
      <c r="E86" s="317"/>
      <c r="F86" s="317"/>
      <c r="G86" s="317"/>
      <c r="H86" s="317"/>
      <c r="I86" s="318"/>
      <c r="J86" s="368">
        <f>IF(A86&gt;0,VLOOKUP(A86,'Besondere Eigenschaften'!$A$5:$B$102,2,FALSE),"")</f>
      </c>
      <c r="K86" s="369"/>
      <c r="L86" s="369"/>
      <c r="M86" s="369"/>
      <c r="N86" s="369"/>
      <c r="O86" s="369"/>
      <c r="P86" s="370"/>
      <c r="Q86" s="313">
        <f>IF(A86&gt;0,VLOOKUP(A86,'Besondere Eigenschaften'!$A$5:$C$102,3,FALSE),"")</f>
      </c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5"/>
      <c r="AK86" s="366">
        <f>IF(A86&gt;0,VLOOKUP(A86,'Besondere Eigenschaften'!$A$5:$D$101,4,FALSE),"")</f>
      </c>
      <c r="AL86" s="367"/>
    </row>
    <row r="87" spans="1:38" ht="12.75">
      <c r="A87" s="316"/>
      <c r="B87" s="317"/>
      <c r="C87" s="317"/>
      <c r="D87" s="317"/>
      <c r="E87" s="317"/>
      <c r="F87" s="317"/>
      <c r="G87" s="317"/>
      <c r="H87" s="317"/>
      <c r="I87" s="318"/>
      <c r="J87" s="368">
        <f>IF(A87&gt;0,VLOOKUP(A87,'Besondere Eigenschaften'!$A$5:$B$102,2,FALSE),"")</f>
      </c>
      <c r="K87" s="369"/>
      <c r="L87" s="369"/>
      <c r="M87" s="369"/>
      <c r="N87" s="369"/>
      <c r="O87" s="369"/>
      <c r="P87" s="370"/>
      <c r="Q87" s="313">
        <f>IF(A87&gt;0,VLOOKUP(A87,'Besondere Eigenschaften'!$A$5:$C$102,3,FALSE),"")</f>
      </c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5"/>
      <c r="AK87" s="366">
        <f>IF(A87&gt;0,VLOOKUP(A87,'Besondere Eigenschaften'!$A$5:$D$101,4,FALSE),"")</f>
      </c>
      <c r="AL87" s="367"/>
    </row>
    <row r="88" spans="1:38" ht="12.75">
      <c r="A88" s="316"/>
      <c r="B88" s="317"/>
      <c r="C88" s="317"/>
      <c r="D88" s="317"/>
      <c r="E88" s="317"/>
      <c r="F88" s="317"/>
      <c r="G88" s="317"/>
      <c r="H88" s="317"/>
      <c r="I88" s="318"/>
      <c r="J88" s="368">
        <f>IF(A88&gt;0,VLOOKUP(A88,'Besondere Eigenschaften'!$A$5:$B$102,2,FALSE),"")</f>
      </c>
      <c r="K88" s="369"/>
      <c r="L88" s="369"/>
      <c r="M88" s="369"/>
      <c r="N88" s="369"/>
      <c r="O88" s="369"/>
      <c r="P88" s="370"/>
      <c r="Q88" s="313">
        <f>IF(A88&gt;0,VLOOKUP(A88,'Besondere Eigenschaften'!$A$5:$C$102,3,FALSE),"")</f>
      </c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5"/>
      <c r="AK88" s="366">
        <f>IF(A88&gt;0,VLOOKUP(A88,'Besondere Eigenschaften'!$A$5:$D$101,4,FALSE),"")</f>
      </c>
      <c r="AL88" s="367"/>
    </row>
    <row r="89" spans="1:38" ht="12.75">
      <c r="A89" s="371"/>
      <c r="B89" s="372"/>
      <c r="C89" s="372"/>
      <c r="D89" s="372"/>
      <c r="E89" s="372"/>
      <c r="F89" s="372"/>
      <c r="G89" s="372"/>
      <c r="H89" s="372"/>
      <c r="I89" s="373"/>
      <c r="J89" s="368">
        <f>IF(A89&gt;0,VLOOKUP(A89,'Besondere Eigenschaften'!$A$5:$B$102,2,FALSE),"")</f>
      </c>
      <c r="K89" s="369"/>
      <c r="L89" s="369"/>
      <c r="M89" s="369"/>
      <c r="N89" s="369"/>
      <c r="O89" s="369"/>
      <c r="P89" s="370"/>
      <c r="Q89" s="313">
        <f>IF(A89&gt;0,VLOOKUP(A89,'Besondere Eigenschaften'!$A$5:$C$102,3,FALSE),"")</f>
      </c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5"/>
      <c r="AK89" s="366">
        <f>IF(A89&gt;0,VLOOKUP(A89,'Besondere Eigenschaften'!$A$5:$D$101,4,FALSE),"")</f>
      </c>
      <c r="AL89" s="367"/>
    </row>
    <row r="90" spans="1:38" ht="12.75">
      <c r="A90" s="316"/>
      <c r="B90" s="317"/>
      <c r="C90" s="317"/>
      <c r="D90" s="317"/>
      <c r="E90" s="317"/>
      <c r="F90" s="317"/>
      <c r="G90" s="317"/>
      <c r="H90" s="317"/>
      <c r="I90" s="318"/>
      <c r="J90" s="368">
        <f>IF(A90&gt;0,VLOOKUP(A90,'Besondere Eigenschaften'!$A$5:$B$102,2,FALSE),"")</f>
      </c>
      <c r="K90" s="369"/>
      <c r="L90" s="369"/>
      <c r="M90" s="369"/>
      <c r="N90" s="369"/>
      <c r="O90" s="369"/>
      <c r="P90" s="370"/>
      <c r="Q90" s="313">
        <f>IF(A90&gt;0,VLOOKUP(A90,'Besondere Eigenschaften'!$A$5:$C$102,3,FALSE),"")</f>
      </c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5"/>
      <c r="AK90" s="366">
        <f>IF(A90&gt;0,VLOOKUP(A90,'Besondere Eigenschaften'!$A$5:$D$101,4,FALSE),"")</f>
      </c>
      <c r="AL90" s="367"/>
    </row>
    <row r="91" spans="1:38" ht="12.75">
      <c r="A91" s="316"/>
      <c r="B91" s="317"/>
      <c r="C91" s="317"/>
      <c r="D91" s="317"/>
      <c r="E91" s="317"/>
      <c r="F91" s="317"/>
      <c r="G91" s="317"/>
      <c r="H91" s="317"/>
      <c r="I91" s="318"/>
      <c r="J91" s="368">
        <f>IF(A91&gt;0,VLOOKUP(A91,'Besondere Eigenschaften'!$A$5:$B$102,2,FALSE),"")</f>
      </c>
      <c r="K91" s="369"/>
      <c r="L91" s="369"/>
      <c r="M91" s="369"/>
      <c r="N91" s="369"/>
      <c r="O91" s="369"/>
      <c r="P91" s="370"/>
      <c r="Q91" s="313">
        <f>IF(A91&gt;0,VLOOKUP(A91,'Besondere Eigenschaften'!$A$5:$C$102,3,FALSE),"")</f>
      </c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5"/>
      <c r="AK91" s="366">
        <f>IF(A91&gt;0,VLOOKUP(A91,'Besondere Eigenschaften'!$A$5:$D$101,4,FALSE),"")</f>
      </c>
      <c r="AL91" s="367"/>
    </row>
    <row r="92" spans="1:38" ht="12.75">
      <c r="A92" s="316"/>
      <c r="B92" s="317"/>
      <c r="C92" s="317"/>
      <c r="D92" s="317"/>
      <c r="E92" s="317"/>
      <c r="F92" s="317"/>
      <c r="G92" s="317"/>
      <c r="H92" s="317"/>
      <c r="I92" s="318"/>
      <c r="J92" s="368">
        <f>IF(A92&gt;0,VLOOKUP(A92,'Besondere Eigenschaften'!$A$5:$B$102,2,FALSE),"")</f>
      </c>
      <c r="K92" s="369"/>
      <c r="L92" s="369"/>
      <c r="M92" s="369"/>
      <c r="N92" s="369"/>
      <c r="O92" s="369"/>
      <c r="P92" s="370"/>
      <c r="Q92" s="313">
        <f>IF(A92&gt;0,VLOOKUP(A92,'Besondere Eigenschaften'!$A$5:$C$102,3,FALSE),"")</f>
      </c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5"/>
      <c r="AK92" s="366">
        <f>IF(A92&gt;0,VLOOKUP(A92,'Besondere Eigenschaften'!$A$5:$D$101,4,FALSE),"")</f>
      </c>
      <c r="AL92" s="367"/>
    </row>
    <row r="93" spans="1:38" ht="12.75">
      <c r="A93" s="316"/>
      <c r="B93" s="317"/>
      <c r="C93" s="317"/>
      <c r="D93" s="317"/>
      <c r="E93" s="317"/>
      <c r="F93" s="317"/>
      <c r="G93" s="317"/>
      <c r="H93" s="317"/>
      <c r="I93" s="318"/>
      <c r="J93" s="368">
        <f>IF(A93&gt;0,VLOOKUP(A93,'Besondere Eigenschaften'!$A$5:$B$102,2,FALSE),"")</f>
      </c>
      <c r="K93" s="369"/>
      <c r="L93" s="369"/>
      <c r="M93" s="369"/>
      <c r="N93" s="369"/>
      <c r="O93" s="369"/>
      <c r="P93" s="370"/>
      <c r="Q93" s="313">
        <f>IF(A93&gt;0,VLOOKUP(A93,'Besondere Eigenschaften'!$A$5:$C$102,3,FALSE),"")</f>
      </c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5"/>
      <c r="AK93" s="366">
        <f>IF(A93&gt;0,VLOOKUP(A93,'Besondere Eigenschaften'!$A$5:$D$101,4,FALSE),"")</f>
      </c>
      <c r="AL93" s="367"/>
    </row>
    <row r="94" spans="1:38" ht="12.75">
      <c r="A94" s="371"/>
      <c r="B94" s="372"/>
      <c r="C94" s="372"/>
      <c r="D94" s="372"/>
      <c r="E94" s="372"/>
      <c r="F94" s="372"/>
      <c r="G94" s="372"/>
      <c r="H94" s="372"/>
      <c r="I94" s="373"/>
      <c r="J94" s="368">
        <f>IF(A94&gt;0,VLOOKUP(A94,'Besondere Eigenschaften'!$A$5:$B$102,2,FALSE),"")</f>
      </c>
      <c r="K94" s="369"/>
      <c r="L94" s="369"/>
      <c r="M94" s="369"/>
      <c r="N94" s="369"/>
      <c r="O94" s="369"/>
      <c r="P94" s="370"/>
      <c r="Q94" s="313">
        <f>IF(A94&gt;0,VLOOKUP(A94,'Besondere Eigenschaften'!$A$5:$C$102,3,FALSE),"")</f>
      </c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5"/>
      <c r="AK94" s="366">
        <f>IF(A94&gt;0,VLOOKUP(A94,'Besondere Eigenschaften'!$A$5:$D$101,4,FALSE),"")</f>
      </c>
      <c r="AL94" s="367"/>
    </row>
    <row r="95" spans="1:38" ht="12.75">
      <c r="A95" s="316"/>
      <c r="B95" s="317"/>
      <c r="C95" s="317"/>
      <c r="D95" s="317"/>
      <c r="E95" s="317"/>
      <c r="F95" s="317"/>
      <c r="G95" s="317"/>
      <c r="H95" s="317"/>
      <c r="I95" s="318"/>
      <c r="J95" s="368">
        <f>IF(A95&gt;0,VLOOKUP(A95,'Besondere Eigenschaften'!$A$5:$B$102,2,FALSE),"")</f>
      </c>
      <c r="K95" s="369"/>
      <c r="L95" s="369"/>
      <c r="M95" s="369"/>
      <c r="N95" s="369"/>
      <c r="O95" s="369"/>
      <c r="P95" s="370"/>
      <c r="Q95" s="313">
        <f>IF(A95&gt;0,VLOOKUP(A95,'Besondere Eigenschaften'!$A$5:$C$102,3,FALSE),"")</f>
      </c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5"/>
      <c r="AK95" s="366">
        <f>IF(A95&gt;0,VLOOKUP(A95,'Besondere Eigenschaften'!$A$5:$D$101,4,FALSE),"")</f>
      </c>
      <c r="AL95" s="367"/>
    </row>
    <row r="96" spans="1:38" ht="12.75">
      <c r="A96" s="316"/>
      <c r="B96" s="317"/>
      <c r="C96" s="317"/>
      <c r="D96" s="317"/>
      <c r="E96" s="317"/>
      <c r="F96" s="317"/>
      <c r="G96" s="317"/>
      <c r="H96" s="317"/>
      <c r="I96" s="318"/>
      <c r="J96" s="368">
        <f>IF(A96&gt;0,VLOOKUP(A96,'Besondere Eigenschaften'!$A$5:$B$102,2,FALSE),"")</f>
      </c>
      <c r="K96" s="369"/>
      <c r="L96" s="369"/>
      <c r="M96" s="369"/>
      <c r="N96" s="369"/>
      <c r="O96" s="369"/>
      <c r="P96" s="370"/>
      <c r="Q96" s="313">
        <f>IF(A96&gt;0,VLOOKUP(A96,'Besondere Eigenschaften'!$A$5:$C$102,3,FALSE),"")</f>
      </c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5"/>
      <c r="AK96" s="366">
        <f>IF(A96&gt;0,VLOOKUP(A96,'Besondere Eigenschaften'!$A$5:$D$101,4,FALSE),"")</f>
      </c>
      <c r="AL96" s="367"/>
    </row>
    <row r="97" spans="1:38" ht="12.75">
      <c r="A97" s="316"/>
      <c r="B97" s="317"/>
      <c r="C97" s="317"/>
      <c r="D97" s="317"/>
      <c r="E97" s="317"/>
      <c r="F97" s="317"/>
      <c r="G97" s="317"/>
      <c r="H97" s="317"/>
      <c r="I97" s="318"/>
      <c r="J97" s="368">
        <f>IF(A97&gt;0,VLOOKUP(A97,'Besondere Eigenschaften'!$A$5:$B$102,2,FALSE),"")</f>
      </c>
      <c r="K97" s="369"/>
      <c r="L97" s="369"/>
      <c r="M97" s="369"/>
      <c r="N97" s="369"/>
      <c r="O97" s="369"/>
      <c r="P97" s="370"/>
      <c r="Q97" s="313">
        <f>IF(A97&gt;0,VLOOKUP(A97,'Besondere Eigenschaften'!$A$5:$C$102,3,FALSE),"")</f>
      </c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5"/>
      <c r="AK97" s="366">
        <f>IF(A97&gt;0,VLOOKUP(A97,'Besondere Eigenschaften'!$A$5:$D$101,4,FALSE),"")</f>
      </c>
      <c r="AL97" s="367"/>
    </row>
    <row r="98" spans="1:38" ht="12.75">
      <c r="A98" s="316"/>
      <c r="B98" s="317"/>
      <c r="C98" s="317"/>
      <c r="D98" s="317"/>
      <c r="E98" s="317"/>
      <c r="F98" s="317"/>
      <c r="G98" s="317"/>
      <c r="H98" s="317"/>
      <c r="I98" s="318"/>
      <c r="J98" s="368">
        <f>IF(A98&gt;0,VLOOKUP(A98,'Besondere Eigenschaften'!$A$5:$B$102,2,FALSE),"")</f>
      </c>
      <c r="K98" s="369"/>
      <c r="L98" s="369"/>
      <c r="M98" s="369"/>
      <c r="N98" s="369"/>
      <c r="O98" s="369"/>
      <c r="P98" s="370"/>
      <c r="Q98" s="313">
        <f>IF(A98&gt;0,VLOOKUP(A98,'Besondere Eigenschaften'!$A$5:$C$102,3,FALSE),"")</f>
      </c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5"/>
      <c r="AK98" s="366">
        <f>IF(A98&gt;0,VLOOKUP(A98,'Besondere Eigenschaften'!$A$5:$D$101,4,FALSE),"")</f>
      </c>
      <c r="AL98" s="367"/>
    </row>
    <row r="99" spans="1:38" ht="12.75">
      <c r="A99" s="371"/>
      <c r="B99" s="372"/>
      <c r="C99" s="372"/>
      <c r="D99" s="372"/>
      <c r="E99" s="372"/>
      <c r="F99" s="372"/>
      <c r="G99" s="372"/>
      <c r="H99" s="372"/>
      <c r="I99" s="373"/>
      <c r="J99" s="368">
        <f>IF(A99&gt;0,VLOOKUP(A99,'Besondere Eigenschaften'!$A$5:$B$102,2,FALSE),"")</f>
      </c>
      <c r="K99" s="369"/>
      <c r="L99" s="369"/>
      <c r="M99" s="369"/>
      <c r="N99" s="369"/>
      <c r="O99" s="369"/>
      <c r="P99" s="370"/>
      <c r="Q99" s="313">
        <f>IF(A99&gt;0,VLOOKUP(A99,'Besondere Eigenschaften'!$A$5:$C$102,3,FALSE),"")</f>
      </c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5"/>
      <c r="AK99" s="366">
        <f>IF(A99&gt;0,VLOOKUP(A99,'Besondere Eigenschaften'!$A$5:$D$101,4,FALSE),"")</f>
      </c>
      <c r="AL99" s="367"/>
    </row>
    <row r="100" spans="1:38" ht="12.75">
      <c r="A100" s="371"/>
      <c r="B100" s="372"/>
      <c r="C100" s="372"/>
      <c r="D100" s="372"/>
      <c r="E100" s="372"/>
      <c r="F100" s="372"/>
      <c r="G100" s="372"/>
      <c r="H100" s="372"/>
      <c r="I100" s="373"/>
      <c r="J100" s="368">
        <f>IF(A100&gt;0,VLOOKUP(A100,'Besondere Eigenschaften'!$A$5:$B$102,2,FALSE),"")</f>
      </c>
      <c r="K100" s="369"/>
      <c r="L100" s="369"/>
      <c r="M100" s="369"/>
      <c r="N100" s="369"/>
      <c r="O100" s="369"/>
      <c r="P100" s="370"/>
      <c r="Q100" s="313">
        <f>IF(A100&gt;0,VLOOKUP(A100,'Besondere Eigenschaften'!$A$5:$C$102,3,FALSE),"")</f>
      </c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5"/>
      <c r="AK100" s="366">
        <f>IF(A100&gt;0,VLOOKUP(A100,'Besondere Eigenschaften'!$A$5:$D$101,4,FALSE),"")</f>
      </c>
      <c r="AL100" s="367"/>
    </row>
    <row r="101" spans="1:38" ht="12.75">
      <c r="A101" s="371"/>
      <c r="B101" s="372"/>
      <c r="C101" s="372"/>
      <c r="D101" s="372"/>
      <c r="E101" s="372"/>
      <c r="F101" s="372"/>
      <c r="G101" s="372"/>
      <c r="H101" s="372"/>
      <c r="I101" s="373"/>
      <c r="J101" s="368">
        <f>IF(A101&gt;0,VLOOKUP(A101,'Besondere Eigenschaften'!$A$5:$B$102,2,FALSE),"")</f>
      </c>
      <c r="K101" s="369"/>
      <c r="L101" s="369"/>
      <c r="M101" s="369"/>
      <c r="N101" s="369"/>
      <c r="O101" s="369"/>
      <c r="P101" s="370"/>
      <c r="Q101" s="313">
        <f>IF(A101&gt;0,VLOOKUP(A101,'Besondere Eigenschaften'!$A$5:$C$102,3,FALSE),"")</f>
      </c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5"/>
      <c r="AK101" s="366">
        <f>IF(A101&gt;0,VLOOKUP(A101,'Besondere Eigenschaften'!$A$5:$D$101,4,FALSE),"")</f>
      </c>
      <c r="AL101" s="367"/>
    </row>
    <row r="102" spans="1:38" ht="12.75">
      <c r="A102" s="371"/>
      <c r="B102" s="372"/>
      <c r="C102" s="372"/>
      <c r="D102" s="372"/>
      <c r="E102" s="372"/>
      <c r="F102" s="372"/>
      <c r="G102" s="372"/>
      <c r="H102" s="372"/>
      <c r="I102" s="373"/>
      <c r="J102" s="368">
        <f>IF(A102&gt;0,VLOOKUP(A102,'Besondere Eigenschaften'!$A$5:$B$102,2,FALSE),"")</f>
      </c>
      <c r="K102" s="369"/>
      <c r="L102" s="369"/>
      <c r="M102" s="369"/>
      <c r="N102" s="369"/>
      <c r="O102" s="369"/>
      <c r="P102" s="370"/>
      <c r="Q102" s="313">
        <f>IF(A102&gt;0,VLOOKUP(A102,'Besondere Eigenschaften'!$A$5:$C$102,3,FALSE),"")</f>
      </c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5"/>
      <c r="AK102" s="366">
        <f>IF(A102&gt;0,VLOOKUP(A102,'Besondere Eigenschaften'!$A$5:$D$101,4,FALSE),"")</f>
      </c>
      <c r="AL102" s="367"/>
    </row>
    <row r="103" spans="1:38" ht="13.5" thickBot="1">
      <c r="A103" s="352"/>
      <c r="B103" s="353"/>
      <c r="C103" s="353"/>
      <c r="D103" s="353"/>
      <c r="E103" s="353"/>
      <c r="F103" s="353"/>
      <c r="G103" s="353"/>
      <c r="H103" s="353"/>
      <c r="I103" s="354"/>
      <c r="J103" s="355">
        <f>IF(A103&gt;0,VLOOKUP(A103,'Besondere Eigenschaften'!$A$5:$B$102,2,FALSE),"")</f>
      </c>
      <c r="K103" s="356"/>
      <c r="L103" s="356"/>
      <c r="M103" s="356"/>
      <c r="N103" s="356"/>
      <c r="O103" s="356"/>
      <c r="P103" s="357"/>
      <c r="Q103" s="358">
        <f>IF(A103&gt;0,VLOOKUP(A103,'Besondere Eigenschaften'!$A$5:$C$102,3,FALSE),"")</f>
      </c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60"/>
      <c r="AK103" s="361">
        <f>IF(A103&gt;0,VLOOKUP(A103,'Besondere Eigenschaften'!$A$5:$D$101,4,FALSE),"")</f>
      </c>
      <c r="AL103" s="362"/>
    </row>
    <row r="104" ht="13.5" thickBot="1"/>
    <row r="105" spans="1:38" ht="13.5" thickBot="1">
      <c r="A105" s="310" t="s">
        <v>171</v>
      </c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2"/>
      <c r="U105" s="363" t="s">
        <v>172</v>
      </c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5"/>
      <c r="AK105" s="350" t="s">
        <v>125</v>
      </c>
      <c r="AL105" s="351"/>
    </row>
    <row r="106" spans="1:38" ht="12.75">
      <c r="A106" s="342"/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4"/>
      <c r="U106" s="345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7"/>
      <c r="AK106" s="348"/>
      <c r="AL106" s="349"/>
    </row>
    <row r="107" spans="1:38" ht="12.75">
      <c r="A107" s="286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8"/>
      <c r="U107" s="289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1"/>
      <c r="AK107" s="305"/>
      <c r="AL107" s="306"/>
    </row>
    <row r="108" spans="1:38" ht="12.75">
      <c r="A108" s="286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8"/>
      <c r="U108" s="289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1"/>
      <c r="AK108" s="305"/>
      <c r="AL108" s="306"/>
    </row>
    <row r="109" spans="1:38" ht="12.75">
      <c r="A109" s="286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8"/>
      <c r="U109" s="289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1"/>
      <c r="AK109" s="305"/>
      <c r="AL109" s="306"/>
    </row>
    <row r="110" spans="1:38" ht="12.75">
      <c r="A110" s="286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8"/>
      <c r="U110" s="289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1"/>
      <c r="AK110" s="305"/>
      <c r="AL110" s="306"/>
    </row>
    <row r="111" spans="1:38" ht="12.75">
      <c r="A111" s="286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8"/>
      <c r="U111" s="289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1"/>
      <c r="AK111" s="305"/>
      <c r="AL111" s="306"/>
    </row>
    <row r="112" spans="1:38" ht="12.75">
      <c r="A112" s="286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8"/>
      <c r="U112" s="289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1"/>
      <c r="AK112" s="305"/>
      <c r="AL112" s="306"/>
    </row>
    <row r="113" spans="1:38" ht="12.75">
      <c r="A113" s="286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8"/>
      <c r="U113" s="289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1"/>
      <c r="AK113" s="305"/>
      <c r="AL113" s="306"/>
    </row>
    <row r="114" spans="1:38" ht="12.75">
      <c r="A114" s="286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8"/>
      <c r="U114" s="289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1"/>
      <c r="AK114" s="305"/>
      <c r="AL114" s="306"/>
    </row>
    <row r="115" spans="1:38" ht="12.75">
      <c r="A115" s="286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8"/>
      <c r="U115" s="289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1"/>
      <c r="AK115" s="305"/>
      <c r="AL115" s="306"/>
    </row>
    <row r="116" spans="1:38" ht="12.75">
      <c r="A116" s="286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8"/>
      <c r="U116" s="289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1"/>
      <c r="AK116" s="305"/>
      <c r="AL116" s="306"/>
    </row>
    <row r="117" spans="1:38" ht="12.75">
      <c r="A117" s="286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8"/>
      <c r="U117" s="289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1"/>
      <c r="AK117" s="305"/>
      <c r="AL117" s="306"/>
    </row>
    <row r="118" spans="1:38" ht="12.75">
      <c r="A118" s="286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8"/>
      <c r="U118" s="289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1"/>
      <c r="AK118" s="305"/>
      <c r="AL118" s="306"/>
    </row>
    <row r="119" spans="1:38" ht="12.75">
      <c r="A119" s="286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8"/>
      <c r="U119" s="289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1"/>
      <c r="AK119" s="305"/>
      <c r="AL119" s="306"/>
    </row>
    <row r="120" spans="1:38" ht="12.75">
      <c r="A120" s="286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8"/>
      <c r="U120" s="289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1"/>
      <c r="AK120" s="305"/>
      <c r="AL120" s="306"/>
    </row>
    <row r="121" spans="1:38" ht="12.75">
      <c r="A121" s="286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8"/>
      <c r="U121" s="289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  <c r="AH121" s="290"/>
      <c r="AI121" s="290"/>
      <c r="AJ121" s="291"/>
      <c r="AK121" s="305"/>
      <c r="AL121" s="306"/>
    </row>
    <row r="122" spans="1:38" ht="12.75">
      <c r="A122" s="286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8"/>
      <c r="U122" s="289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291"/>
      <c r="AK122" s="305"/>
      <c r="AL122" s="306"/>
    </row>
    <row r="123" spans="1:38" ht="12.75">
      <c r="A123" s="286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8"/>
      <c r="U123" s="289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1"/>
      <c r="AK123" s="305"/>
      <c r="AL123" s="306"/>
    </row>
    <row r="124" spans="1:38" ht="12.75">
      <c r="A124" s="286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8"/>
      <c r="U124" s="289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1"/>
      <c r="AK124" s="305"/>
      <c r="AL124" s="306"/>
    </row>
    <row r="125" spans="1:38" ht="12.75">
      <c r="A125" s="286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8"/>
      <c r="U125" s="289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1"/>
      <c r="AK125" s="305"/>
      <c r="AL125" s="306"/>
    </row>
    <row r="126" spans="1:38" ht="12.75">
      <c r="A126" s="286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8"/>
      <c r="U126" s="289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1"/>
      <c r="AK126" s="305"/>
      <c r="AL126" s="306"/>
    </row>
    <row r="127" spans="1:38" ht="12.75">
      <c r="A127" s="286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8"/>
      <c r="U127" s="289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1"/>
      <c r="AK127" s="305"/>
      <c r="AL127" s="306"/>
    </row>
    <row r="128" spans="1:38" ht="12.75">
      <c r="A128" s="286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8"/>
      <c r="U128" s="289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1"/>
      <c r="AK128" s="305"/>
      <c r="AL128" s="306"/>
    </row>
    <row r="129" spans="1:38" ht="12.75">
      <c r="A129" s="286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8"/>
      <c r="U129" s="289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1"/>
      <c r="AK129" s="305"/>
      <c r="AL129" s="306"/>
    </row>
    <row r="130" spans="1:38" ht="13.5" thickBot="1">
      <c r="A130" s="336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8"/>
      <c r="U130" s="339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  <c r="AI130" s="340"/>
      <c r="AJ130" s="341"/>
      <c r="AK130" s="334"/>
      <c r="AL130" s="335"/>
    </row>
  </sheetData>
  <sheetProtection sheet="1" selectLockedCells="1"/>
  <mergeCells count="509">
    <mergeCell ref="AK72:AL72"/>
    <mergeCell ref="AK77:AL77"/>
    <mergeCell ref="Q77:AJ77"/>
    <mergeCell ref="AJ20:AK20"/>
    <mergeCell ref="AJ21:AK21"/>
    <mergeCell ref="AC28:AD28"/>
    <mergeCell ref="AE28:AF28"/>
    <mergeCell ref="AA25:AD26"/>
    <mergeCell ref="Z20:AA20"/>
    <mergeCell ref="Z22:AA22"/>
    <mergeCell ref="AK67:AL67"/>
    <mergeCell ref="AK69:AL69"/>
    <mergeCell ref="AG28:AH28"/>
    <mergeCell ref="AA30:AB30"/>
    <mergeCell ref="AA28:AB28"/>
    <mergeCell ref="AK66:AL66"/>
    <mergeCell ref="AK34:AL34"/>
    <mergeCell ref="AK32:AL32"/>
    <mergeCell ref="AK43:AL43"/>
    <mergeCell ref="AK68:AL68"/>
    <mergeCell ref="T16:U16"/>
    <mergeCell ref="Z7:AA7"/>
    <mergeCell ref="Z18:AA18"/>
    <mergeCell ref="Z10:AA10"/>
    <mergeCell ref="Z12:AA12"/>
    <mergeCell ref="Z14:AA14"/>
    <mergeCell ref="Z16:AA16"/>
    <mergeCell ref="L18:M18"/>
    <mergeCell ref="W18:X18"/>
    <mergeCell ref="W20:X20"/>
    <mergeCell ref="L7:M7"/>
    <mergeCell ref="L10:M10"/>
    <mergeCell ref="L12:M12"/>
    <mergeCell ref="L14:M14"/>
    <mergeCell ref="W16:X16"/>
    <mergeCell ref="W14:X14"/>
    <mergeCell ref="T14:U14"/>
    <mergeCell ref="F8:G8"/>
    <mergeCell ref="F10:G10"/>
    <mergeCell ref="F12:G12"/>
    <mergeCell ref="F16:G16"/>
    <mergeCell ref="I14:J14"/>
    <mergeCell ref="F14:G14"/>
    <mergeCell ref="I10:J10"/>
    <mergeCell ref="I12:J12"/>
    <mergeCell ref="W22:X22"/>
    <mergeCell ref="M25:P26"/>
    <mergeCell ref="Q25:T26"/>
    <mergeCell ref="F18:G18"/>
    <mergeCell ref="F20:G20"/>
    <mergeCell ref="T18:U18"/>
    <mergeCell ref="T20:U20"/>
    <mergeCell ref="F22:G22"/>
    <mergeCell ref="E25:H26"/>
    <mergeCell ref="I18:J18"/>
    <mergeCell ref="M27:P27"/>
    <mergeCell ref="Q27:T27"/>
    <mergeCell ref="L20:M20"/>
    <mergeCell ref="L22:M22"/>
    <mergeCell ref="I25:L26"/>
    <mergeCell ref="I20:J20"/>
    <mergeCell ref="I22:J22"/>
    <mergeCell ref="T22:U22"/>
    <mergeCell ref="G31:H31"/>
    <mergeCell ref="G32:H32"/>
    <mergeCell ref="I30:J30"/>
    <mergeCell ref="E27:H27"/>
    <mergeCell ref="I27:L27"/>
    <mergeCell ref="E29:F29"/>
    <mergeCell ref="G29:H29"/>
    <mergeCell ref="G28:H28"/>
    <mergeCell ref="K28:L28"/>
    <mergeCell ref="K30:L30"/>
    <mergeCell ref="E32:F32"/>
    <mergeCell ref="E35:F35"/>
    <mergeCell ref="E30:F30"/>
    <mergeCell ref="E31:F31"/>
    <mergeCell ref="G35:H35"/>
    <mergeCell ref="K32:L32"/>
    <mergeCell ref="I31:J31"/>
    <mergeCell ref="K31:L31"/>
    <mergeCell ref="G30:H30"/>
    <mergeCell ref="E36:F36"/>
    <mergeCell ref="E34:F34"/>
    <mergeCell ref="E33:F33"/>
    <mergeCell ref="S28:T28"/>
    <mergeCell ref="I33:J33"/>
    <mergeCell ref="K33:L33"/>
    <mergeCell ref="I34:J34"/>
    <mergeCell ref="K34:L34"/>
    <mergeCell ref="I29:J29"/>
    <mergeCell ref="K29:L29"/>
    <mergeCell ref="G36:H36"/>
    <mergeCell ref="G33:H33"/>
    <mergeCell ref="G34:H34"/>
    <mergeCell ref="I32:J32"/>
    <mergeCell ref="I36:J36"/>
    <mergeCell ref="I35:J35"/>
    <mergeCell ref="M30:N30"/>
    <mergeCell ref="O30:P30"/>
    <mergeCell ref="M31:N31"/>
    <mergeCell ref="O31:P31"/>
    <mergeCell ref="S29:T29"/>
    <mergeCell ref="Q30:R30"/>
    <mergeCell ref="S30:T30"/>
    <mergeCell ref="Q31:R31"/>
    <mergeCell ref="S31:T31"/>
    <mergeCell ref="Q29:R29"/>
    <mergeCell ref="P45:AJ45"/>
    <mergeCell ref="P42:AJ42"/>
    <mergeCell ref="S32:T32"/>
    <mergeCell ref="M32:N32"/>
    <mergeCell ref="O32:P32"/>
    <mergeCell ref="O34:P34"/>
    <mergeCell ref="Q33:R33"/>
    <mergeCell ref="Q32:R32"/>
    <mergeCell ref="AA32:AB32"/>
    <mergeCell ref="E37:F37"/>
    <mergeCell ref="G37:H37"/>
    <mergeCell ref="F40:AJ40"/>
    <mergeCell ref="I37:J37"/>
    <mergeCell ref="K37:L37"/>
    <mergeCell ref="M37:N37"/>
    <mergeCell ref="J72:P72"/>
    <mergeCell ref="A56:I56"/>
    <mergeCell ref="J56:O56"/>
    <mergeCell ref="P56:AJ56"/>
    <mergeCell ref="A63:I63"/>
    <mergeCell ref="J63:O63"/>
    <mergeCell ref="P63:AJ63"/>
    <mergeCell ref="J60:O60"/>
    <mergeCell ref="P60:AJ60"/>
    <mergeCell ref="M66:Z67"/>
    <mergeCell ref="AG14:AK14"/>
    <mergeCell ref="AG16:AK16"/>
    <mergeCell ref="AC34:AD34"/>
    <mergeCell ref="AG34:AH34"/>
    <mergeCell ref="AE30:AF30"/>
    <mergeCell ref="AE25:AH26"/>
    <mergeCell ref="AI25:AL26"/>
    <mergeCell ref="AI30:AJ30"/>
    <mergeCell ref="AI32:AJ32"/>
    <mergeCell ref="AK30:AL30"/>
    <mergeCell ref="S33:T33"/>
    <mergeCell ref="Q34:R34"/>
    <mergeCell ref="S34:T34"/>
    <mergeCell ref="K35:L35"/>
    <mergeCell ref="AJ18:AK18"/>
    <mergeCell ref="AJ19:AK19"/>
    <mergeCell ref="AJ22:AK22"/>
    <mergeCell ref="AK48:AL48"/>
    <mergeCell ref="P48:AJ48"/>
    <mergeCell ref="AK44:AL44"/>
    <mergeCell ref="AK42:AL42"/>
    <mergeCell ref="F39:AJ39"/>
    <mergeCell ref="AK39:AL39"/>
    <mergeCell ref="S35:T35"/>
    <mergeCell ref="Q35:R35"/>
    <mergeCell ref="AK76:AL76"/>
    <mergeCell ref="AK49:AL49"/>
    <mergeCell ref="P49:AJ49"/>
    <mergeCell ref="O36:P36"/>
    <mergeCell ref="S37:T37"/>
    <mergeCell ref="J43:O43"/>
    <mergeCell ref="P43:AJ43"/>
    <mergeCell ref="K36:L36"/>
    <mergeCell ref="J44:O44"/>
    <mergeCell ref="A72:I72"/>
    <mergeCell ref="AK50:AL50"/>
    <mergeCell ref="Q36:R36"/>
    <mergeCell ref="S36:T36"/>
    <mergeCell ref="J45:O45"/>
    <mergeCell ref="AK56:AL56"/>
    <mergeCell ref="AK63:AL63"/>
    <mergeCell ref="J58:O58"/>
    <mergeCell ref="AK45:AL45"/>
    <mergeCell ref="J52:O52"/>
    <mergeCell ref="A73:I73"/>
    <mergeCell ref="J73:P73"/>
    <mergeCell ref="AK73:AL73"/>
    <mergeCell ref="Q73:AJ73"/>
    <mergeCell ref="A74:I74"/>
    <mergeCell ref="J74:P74"/>
    <mergeCell ref="Q74:AJ74"/>
    <mergeCell ref="AK74:AL74"/>
    <mergeCell ref="Q78:AJ78"/>
    <mergeCell ref="AK78:AL78"/>
    <mergeCell ref="J77:P77"/>
    <mergeCell ref="J75:P75"/>
    <mergeCell ref="Q75:AJ75"/>
    <mergeCell ref="AK75:AL75"/>
    <mergeCell ref="J76:P76"/>
    <mergeCell ref="Q76:AJ76"/>
    <mergeCell ref="A78:I78"/>
    <mergeCell ref="J78:P78"/>
    <mergeCell ref="A77:I77"/>
    <mergeCell ref="A75:I75"/>
    <mergeCell ref="A76:I76"/>
    <mergeCell ref="P50:AJ50"/>
    <mergeCell ref="AK52:AL52"/>
    <mergeCell ref="AK51:AL51"/>
    <mergeCell ref="J51:O51"/>
    <mergeCell ref="P51:AJ51"/>
    <mergeCell ref="P52:AJ52"/>
    <mergeCell ref="A81:I81"/>
    <mergeCell ref="J81:P81"/>
    <mergeCell ref="AK70:AL70"/>
    <mergeCell ref="A79:I79"/>
    <mergeCell ref="J79:P79"/>
    <mergeCell ref="Q79:AJ79"/>
    <mergeCell ref="AK79:AL79"/>
    <mergeCell ref="Q81:AJ81"/>
    <mergeCell ref="AK80:AL80"/>
    <mergeCell ref="AK81:AL81"/>
    <mergeCell ref="A86:I86"/>
    <mergeCell ref="J86:P86"/>
    <mergeCell ref="Q86:AJ86"/>
    <mergeCell ref="AK86:AL86"/>
    <mergeCell ref="A80:I80"/>
    <mergeCell ref="J80:P80"/>
    <mergeCell ref="J85:P85"/>
    <mergeCell ref="Q85:AJ85"/>
    <mergeCell ref="A85:I85"/>
    <mergeCell ref="J82:P82"/>
    <mergeCell ref="J83:P83"/>
    <mergeCell ref="A84:I84"/>
    <mergeCell ref="J84:P84"/>
    <mergeCell ref="Q84:AJ84"/>
    <mergeCell ref="AK85:AL85"/>
    <mergeCell ref="Q87:AJ87"/>
    <mergeCell ref="Q88:AJ88"/>
    <mergeCell ref="AK88:AL88"/>
    <mergeCell ref="J89:P89"/>
    <mergeCell ref="Q89:AJ89"/>
    <mergeCell ref="AK89:AL89"/>
    <mergeCell ref="Q94:AJ94"/>
    <mergeCell ref="AK94:AL94"/>
    <mergeCell ref="Q93:AJ93"/>
    <mergeCell ref="AK93:AL93"/>
    <mergeCell ref="J94:P94"/>
    <mergeCell ref="Q91:AJ91"/>
    <mergeCell ref="AK84:AL84"/>
    <mergeCell ref="AK82:AL82"/>
    <mergeCell ref="Q92:AJ92"/>
    <mergeCell ref="AK92:AL92"/>
    <mergeCell ref="AK91:AL91"/>
    <mergeCell ref="Q90:AJ90"/>
    <mergeCell ref="AK90:AL90"/>
    <mergeCell ref="AK83:AL83"/>
    <mergeCell ref="Q82:AJ82"/>
    <mergeCell ref="Q83:AJ83"/>
    <mergeCell ref="A87:I87"/>
    <mergeCell ref="J87:P87"/>
    <mergeCell ref="AK87:AL87"/>
    <mergeCell ref="A92:I92"/>
    <mergeCell ref="J92:P92"/>
    <mergeCell ref="A89:I89"/>
    <mergeCell ref="A90:I90"/>
    <mergeCell ref="J90:P90"/>
    <mergeCell ref="A88:I88"/>
    <mergeCell ref="J88:P88"/>
    <mergeCell ref="A91:I91"/>
    <mergeCell ref="J91:P91"/>
    <mergeCell ref="A93:I93"/>
    <mergeCell ref="J93:P93"/>
    <mergeCell ref="AK95:AL95"/>
    <mergeCell ref="AK97:AL97"/>
    <mergeCell ref="A96:I96"/>
    <mergeCell ref="J96:P96"/>
    <mergeCell ref="Q96:AJ96"/>
    <mergeCell ref="AK96:AL96"/>
    <mergeCell ref="A95:I95"/>
    <mergeCell ref="J95:P95"/>
    <mergeCell ref="Q95:AJ95"/>
    <mergeCell ref="AK102:AL102"/>
    <mergeCell ref="A101:I101"/>
    <mergeCell ref="J101:P101"/>
    <mergeCell ref="Q101:AJ101"/>
    <mergeCell ref="AK101:AL101"/>
    <mergeCell ref="A102:I102"/>
    <mergeCell ref="J102:P102"/>
    <mergeCell ref="Q102:AJ102"/>
    <mergeCell ref="A94:I94"/>
    <mergeCell ref="A100:I100"/>
    <mergeCell ref="J100:P100"/>
    <mergeCell ref="Q100:AJ100"/>
    <mergeCell ref="A98:I98"/>
    <mergeCell ref="J98:P98"/>
    <mergeCell ref="Q98:AJ98"/>
    <mergeCell ref="A99:I99"/>
    <mergeCell ref="J99:P99"/>
    <mergeCell ref="AK100:AL100"/>
    <mergeCell ref="Q99:AJ99"/>
    <mergeCell ref="A97:I97"/>
    <mergeCell ref="J97:P97"/>
    <mergeCell ref="Q97:AJ97"/>
    <mergeCell ref="AK99:AL99"/>
    <mergeCell ref="AK98:AL98"/>
    <mergeCell ref="AK105:AL105"/>
    <mergeCell ref="A103:I103"/>
    <mergeCell ref="J103:P103"/>
    <mergeCell ref="Q103:AJ103"/>
    <mergeCell ref="AK103:AL103"/>
    <mergeCell ref="A105:T105"/>
    <mergeCell ref="U105:AJ105"/>
    <mergeCell ref="A106:T106"/>
    <mergeCell ref="A108:T108"/>
    <mergeCell ref="U108:AJ108"/>
    <mergeCell ref="AK108:AL108"/>
    <mergeCell ref="U106:AJ106"/>
    <mergeCell ref="AK106:AL106"/>
    <mergeCell ref="A111:T111"/>
    <mergeCell ref="U111:AJ111"/>
    <mergeCell ref="AK111:AL111"/>
    <mergeCell ref="A107:T107"/>
    <mergeCell ref="U107:AJ107"/>
    <mergeCell ref="AK107:AL107"/>
    <mergeCell ref="A109:T109"/>
    <mergeCell ref="U109:AJ109"/>
    <mergeCell ref="AK109:AL109"/>
    <mergeCell ref="AK110:AL110"/>
    <mergeCell ref="AK112:AL112"/>
    <mergeCell ref="A118:T118"/>
    <mergeCell ref="U118:AJ118"/>
    <mergeCell ref="AK118:AL118"/>
    <mergeCell ref="U113:AJ113"/>
    <mergeCell ref="AK113:AL113"/>
    <mergeCell ref="A114:T114"/>
    <mergeCell ref="U114:AJ114"/>
    <mergeCell ref="AK116:AL116"/>
    <mergeCell ref="A117:T117"/>
    <mergeCell ref="U121:AJ121"/>
    <mergeCell ref="AK121:AL121"/>
    <mergeCell ref="A119:T119"/>
    <mergeCell ref="U119:AJ119"/>
    <mergeCell ref="AK119:AL119"/>
    <mergeCell ref="A120:T120"/>
    <mergeCell ref="U120:AJ120"/>
    <mergeCell ref="AK120:AL120"/>
    <mergeCell ref="A121:T121"/>
    <mergeCell ref="AK122:AL122"/>
    <mergeCell ref="A123:T123"/>
    <mergeCell ref="U123:AJ123"/>
    <mergeCell ref="AK123:AL123"/>
    <mergeCell ref="AK127:AL127"/>
    <mergeCell ref="AK124:AL124"/>
    <mergeCell ref="A125:T125"/>
    <mergeCell ref="U125:AJ125"/>
    <mergeCell ref="AK125:AL125"/>
    <mergeCell ref="A126:T126"/>
    <mergeCell ref="U126:AJ126"/>
    <mergeCell ref="AK126:AL126"/>
    <mergeCell ref="A124:T124"/>
    <mergeCell ref="U124:AJ124"/>
    <mergeCell ref="AK130:AL130"/>
    <mergeCell ref="A128:T128"/>
    <mergeCell ref="U128:AJ128"/>
    <mergeCell ref="AK128:AL128"/>
    <mergeCell ref="A129:T129"/>
    <mergeCell ref="U129:AJ129"/>
    <mergeCell ref="A130:T130"/>
    <mergeCell ref="U130:AJ130"/>
    <mergeCell ref="AK129:AL129"/>
    <mergeCell ref="A127:T127"/>
    <mergeCell ref="U127:AJ127"/>
    <mergeCell ref="A122:T122"/>
    <mergeCell ref="U122:AJ122"/>
    <mergeCell ref="O28:P28"/>
    <mergeCell ref="O37:P37"/>
    <mergeCell ref="M35:N35"/>
    <mergeCell ref="O35:P35"/>
    <mergeCell ref="M36:N36"/>
    <mergeCell ref="M34:N34"/>
    <mergeCell ref="M33:N33"/>
    <mergeCell ref="O33:P33"/>
    <mergeCell ref="M29:N29"/>
    <mergeCell ref="O29:P29"/>
    <mergeCell ref="S2:AK2"/>
    <mergeCell ref="S5:AK5"/>
    <mergeCell ref="AG10:AK10"/>
    <mergeCell ref="AG12:AK12"/>
    <mergeCell ref="AJ7:AK7"/>
    <mergeCell ref="W10:X10"/>
    <mergeCell ref="W12:X12"/>
    <mergeCell ref="T8:U8"/>
    <mergeCell ref="T10:U10"/>
    <mergeCell ref="T12:U12"/>
    <mergeCell ref="A52:I52"/>
    <mergeCell ref="A55:I55"/>
    <mergeCell ref="Q80:AJ80"/>
    <mergeCell ref="A83:I83"/>
    <mergeCell ref="A82:I82"/>
    <mergeCell ref="A53:I53"/>
    <mergeCell ref="J53:O53"/>
    <mergeCell ref="P53:AJ53"/>
    <mergeCell ref="A54:I54"/>
    <mergeCell ref="J54:O54"/>
    <mergeCell ref="A46:I46"/>
    <mergeCell ref="A49:I49"/>
    <mergeCell ref="A42:I42"/>
    <mergeCell ref="J42:O42"/>
    <mergeCell ref="A43:I43"/>
    <mergeCell ref="J48:O48"/>
    <mergeCell ref="J49:O49"/>
    <mergeCell ref="A44:I44"/>
    <mergeCell ref="A45:I45"/>
    <mergeCell ref="A51:I51"/>
    <mergeCell ref="A48:I48"/>
    <mergeCell ref="A47:I47"/>
    <mergeCell ref="J47:O47"/>
    <mergeCell ref="J50:O50"/>
    <mergeCell ref="A50:I50"/>
    <mergeCell ref="P54:AJ54"/>
    <mergeCell ref="AK54:AL54"/>
    <mergeCell ref="A57:I57"/>
    <mergeCell ref="J57:O57"/>
    <mergeCell ref="P57:AJ57"/>
    <mergeCell ref="J55:O55"/>
    <mergeCell ref="P55:AJ55"/>
    <mergeCell ref="A58:I58"/>
    <mergeCell ref="P58:AJ58"/>
    <mergeCell ref="A61:I61"/>
    <mergeCell ref="J61:O61"/>
    <mergeCell ref="P61:AJ61"/>
    <mergeCell ref="A60:I60"/>
    <mergeCell ref="AK61:AL61"/>
    <mergeCell ref="A59:I59"/>
    <mergeCell ref="J59:O59"/>
    <mergeCell ref="P59:AJ59"/>
    <mergeCell ref="AK59:AL59"/>
    <mergeCell ref="U117:AJ117"/>
    <mergeCell ref="AK117:AL117"/>
    <mergeCell ref="AK114:AL114"/>
    <mergeCell ref="A115:T115"/>
    <mergeCell ref="U115:AJ115"/>
    <mergeCell ref="AK115:AL115"/>
    <mergeCell ref="A116:T116"/>
    <mergeCell ref="U116:AJ116"/>
    <mergeCell ref="A62:I62"/>
    <mergeCell ref="J62:O62"/>
    <mergeCell ref="P62:AJ62"/>
    <mergeCell ref="AK62:AL62"/>
    <mergeCell ref="AR12:AS12"/>
    <mergeCell ref="AR13:AS13"/>
    <mergeCell ref="A113:T113"/>
    <mergeCell ref="A112:T112"/>
    <mergeCell ref="U112:AJ112"/>
    <mergeCell ref="A110:T110"/>
    <mergeCell ref="U110:AJ110"/>
    <mergeCell ref="A64:I64"/>
    <mergeCell ref="AR15:AS15"/>
    <mergeCell ref="AR16:AS16"/>
    <mergeCell ref="AK47:AL47"/>
    <mergeCell ref="AK40:AL40"/>
    <mergeCell ref="AK46:AL46"/>
    <mergeCell ref="J64:O64"/>
    <mergeCell ref="P64:AJ64"/>
    <mergeCell ref="AK64:AL64"/>
    <mergeCell ref="AK55:AL55"/>
    <mergeCell ref="AK58:AL58"/>
    <mergeCell ref="AK57:AL57"/>
    <mergeCell ref="AK60:AL60"/>
    <mergeCell ref="AR17:AS17"/>
    <mergeCell ref="Q72:AJ72"/>
    <mergeCell ref="J46:O46"/>
    <mergeCell ref="P46:AJ46"/>
    <mergeCell ref="P47:AJ47"/>
    <mergeCell ref="Q37:R37"/>
    <mergeCell ref="AK28:AL28"/>
    <mergeCell ref="AI28:AJ28"/>
    <mergeCell ref="AK53:AL53"/>
    <mergeCell ref="P44:AJ44"/>
    <mergeCell ref="AR14:AS14"/>
    <mergeCell ref="AR6:AS6"/>
    <mergeCell ref="AP6:AQ6"/>
    <mergeCell ref="AR7:AS7"/>
    <mergeCell ref="AR8:AS8"/>
    <mergeCell ref="AR9:AS9"/>
    <mergeCell ref="AP12:AQ12"/>
    <mergeCell ref="AP13:AQ13"/>
    <mergeCell ref="AP14:AQ14"/>
    <mergeCell ref="AR10:AS10"/>
    <mergeCell ref="AE32:AF32"/>
    <mergeCell ref="AC30:AD30"/>
    <mergeCell ref="AG30:AH30"/>
    <mergeCell ref="AC32:AD32"/>
    <mergeCell ref="AG32:AH32"/>
    <mergeCell ref="AR11:AS11"/>
    <mergeCell ref="AP7:AQ7"/>
    <mergeCell ref="AP8:AQ8"/>
    <mergeCell ref="AP9:AQ9"/>
    <mergeCell ref="AP17:AQ17"/>
    <mergeCell ref="AP18:AQ18"/>
    <mergeCell ref="AP21:AQ21"/>
    <mergeCell ref="AP20:AQ20"/>
    <mergeCell ref="AR19:AS19"/>
    <mergeCell ref="AR20:AS20"/>
    <mergeCell ref="AR21:AS21"/>
    <mergeCell ref="AR18:AS18"/>
    <mergeCell ref="AP22:AQ22"/>
    <mergeCell ref="AR22:AS22"/>
    <mergeCell ref="AP5:AQ5"/>
    <mergeCell ref="AP23:AQ23"/>
    <mergeCell ref="AP11:AQ11"/>
    <mergeCell ref="AP10:AQ10"/>
    <mergeCell ref="AP15:AQ15"/>
    <mergeCell ref="AP16:AQ16"/>
    <mergeCell ref="AR23:AS23"/>
    <mergeCell ref="AP19:AQ19"/>
  </mergeCells>
  <dataValidations count="10">
    <dataValidation type="list" allowBlank="1" showInputMessage="1" showErrorMessage="1" sqref="A75:I103">
      <formula1>Eigenschaften</formula1>
    </dataValidation>
    <dataValidation type="list" allowBlank="1" showInputMessage="1" showErrorMessage="1" sqref="A43:I61">
      <formula1>Ausrüstung</formula1>
    </dataValidation>
    <dataValidation type="list" showInputMessage="1" showErrorMessage="1" sqref="S5:AK5">
      <formula1>Beruf</formula1>
    </dataValidation>
    <dataValidation type="whole" allowBlank="1" showInputMessage="1" showErrorMessage="1" error="Bitte nur 1, 2 oder 3 eingeben." sqref="AR21:AS23">
      <formula1>1</formula1>
      <formula2>3</formula2>
    </dataValidation>
    <dataValidation type="list" allowBlank="1" showInputMessage="1" showErrorMessage="1" sqref="E25:T26">
      <formula1>Waffen</formula1>
    </dataValidation>
    <dataValidation type="whole" allowBlank="1" showInputMessage="1" showErrorMessage="1" error="Bitte nur 1, 2 oder 3 eingeben." sqref="AR7:AS9 AR12:AS18">
      <formula1>1</formula1>
      <formula2>3</formula2>
    </dataValidation>
    <dataValidation type="whole" allowBlank="1" showInputMessage="1" showErrorMessage="1" error="Bitte nur 2, 3, 4 oder 5 eingeben.&#10;" sqref="AR20:AS20 AR11:AS11">
      <formula1>2</formula1>
      <formula2>5</formula2>
    </dataValidation>
    <dataValidation type="list" allowBlank="1" showInputMessage="1" showErrorMessage="1" sqref="AA25:AL26">
      <formula1>Schutz</formula1>
    </dataValidation>
    <dataValidation type="whole" allowBlank="1" showInputMessage="1" showErrorMessage="1" error="Bitte nur 2, 3, 4 oder 5 eingeben.&#10;" sqref="AR6:AS6">
      <formula1>2</formula1>
      <formula2>5</formula2>
    </dataValidation>
    <dataValidation type="list" allowBlank="1" showInputMessage="1" showErrorMessage="1" sqref="A63:I64">
      <formula1>Artefakte</formula1>
    </dataValidation>
  </dataValidations>
  <printOptions/>
  <pageMargins left="0.17" right="0.12" top="0.08" bottom="0.19" header="0.13" footer="0.19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60" sqref="A60"/>
    </sheetView>
  </sheetViews>
  <sheetFormatPr defaultColWidth="13.00390625" defaultRowHeight="12.75"/>
  <cols>
    <col min="1" max="1" width="34.00390625" style="2" customWidth="1"/>
    <col min="2" max="2" width="17.140625" style="2" customWidth="1"/>
    <col min="3" max="3" width="15.57421875" style="2" customWidth="1"/>
    <col min="4" max="4" width="23.28125" style="2" customWidth="1"/>
    <col min="5" max="5" width="23.57421875" style="2" customWidth="1"/>
    <col min="6" max="6" width="13.00390625" style="3" customWidth="1"/>
    <col min="7" max="16384" width="13.00390625" style="2" customWidth="1"/>
  </cols>
  <sheetData>
    <row r="1" ht="18.75">
      <c r="A1" s="1" t="s">
        <v>220</v>
      </c>
    </row>
    <row r="2" ht="15.75" thickBot="1">
      <c r="C2" s="62"/>
    </row>
    <row r="3" spans="1:6" ht="15.75" thickBot="1">
      <c r="A3" s="63" t="s">
        <v>173</v>
      </c>
      <c r="B3" s="63" t="s">
        <v>174</v>
      </c>
      <c r="C3" s="63" t="s">
        <v>175</v>
      </c>
      <c r="D3" s="63" t="s">
        <v>176</v>
      </c>
      <c r="E3" s="63" t="s">
        <v>177</v>
      </c>
      <c r="F3" s="2"/>
    </row>
    <row r="4" spans="1:6" ht="15">
      <c r="A4" s="76"/>
      <c r="B4" s="76"/>
      <c r="C4" s="76"/>
      <c r="D4" s="76"/>
      <c r="E4" s="76"/>
      <c r="F4" s="2"/>
    </row>
    <row r="5" spans="1:6" ht="15">
      <c r="A5" s="75" t="s">
        <v>178</v>
      </c>
      <c r="B5" s="75" t="s">
        <v>179</v>
      </c>
      <c r="C5" s="75" t="s">
        <v>180</v>
      </c>
      <c r="D5" s="75" t="s">
        <v>181</v>
      </c>
      <c r="E5" s="132"/>
      <c r="F5" s="2"/>
    </row>
    <row r="6" spans="1:6" ht="15">
      <c r="A6" s="64" t="s">
        <v>182</v>
      </c>
      <c r="B6" s="64" t="s">
        <v>183</v>
      </c>
      <c r="C6" s="64" t="s">
        <v>184</v>
      </c>
      <c r="D6" s="64" t="s">
        <v>185</v>
      </c>
      <c r="E6" s="133" t="s">
        <v>186</v>
      </c>
      <c r="F6" s="2"/>
    </row>
    <row r="7" spans="1:6" ht="15">
      <c r="A7" s="64" t="s">
        <v>187</v>
      </c>
      <c r="B7" s="64" t="s">
        <v>183</v>
      </c>
      <c r="C7" s="64" t="s">
        <v>180</v>
      </c>
      <c r="D7" s="64" t="s">
        <v>188</v>
      </c>
      <c r="E7" s="133" t="s">
        <v>189</v>
      </c>
      <c r="F7" s="2"/>
    </row>
    <row r="8" spans="1:6" ht="15">
      <c r="A8" s="64" t="s">
        <v>190</v>
      </c>
      <c r="B8" s="64" t="s">
        <v>191</v>
      </c>
      <c r="C8" s="64" t="s">
        <v>192</v>
      </c>
      <c r="D8" s="64" t="s">
        <v>193</v>
      </c>
      <c r="E8" s="133"/>
      <c r="F8" s="2"/>
    </row>
    <row r="9" spans="1:6" ht="15">
      <c r="A9" s="64" t="s">
        <v>194</v>
      </c>
      <c r="B9" s="64" t="s">
        <v>195</v>
      </c>
      <c r="C9" s="64" t="s">
        <v>196</v>
      </c>
      <c r="D9" s="64" t="s">
        <v>197</v>
      </c>
      <c r="E9" s="133"/>
      <c r="F9" s="2"/>
    </row>
    <row r="10" spans="1:6" ht="15">
      <c r="A10" s="64" t="s">
        <v>198</v>
      </c>
      <c r="B10" s="64" t="s">
        <v>180</v>
      </c>
      <c r="C10" s="64" t="s">
        <v>191</v>
      </c>
      <c r="D10" s="64" t="s">
        <v>199</v>
      </c>
      <c r="E10" s="133"/>
      <c r="F10" s="2"/>
    </row>
    <row r="11" spans="1:6" ht="15">
      <c r="A11" s="64" t="s">
        <v>200</v>
      </c>
      <c r="B11" s="64" t="s">
        <v>183</v>
      </c>
      <c r="C11" s="64" t="s">
        <v>201</v>
      </c>
      <c r="D11" s="64" t="s">
        <v>186</v>
      </c>
      <c r="E11" s="133" t="s">
        <v>202</v>
      </c>
      <c r="F11" s="2"/>
    </row>
    <row r="12" spans="1:6" ht="15">
      <c r="A12" s="64" t="s">
        <v>203</v>
      </c>
      <c r="B12" s="64" t="s">
        <v>179</v>
      </c>
      <c r="C12" s="64" t="s">
        <v>191</v>
      </c>
      <c r="D12" s="64" t="s">
        <v>204</v>
      </c>
      <c r="E12" s="133"/>
      <c r="F12" s="2"/>
    </row>
    <row r="13" spans="1:6" ht="15">
      <c r="A13" s="64" t="s">
        <v>205</v>
      </c>
      <c r="B13" s="64" t="s">
        <v>180</v>
      </c>
      <c r="C13" s="64" t="s">
        <v>195</v>
      </c>
      <c r="D13" s="64" t="s">
        <v>206</v>
      </c>
      <c r="E13" s="133"/>
      <c r="F13" s="2"/>
    </row>
    <row r="14" spans="1:6" ht="15">
      <c r="A14" s="64" t="s">
        <v>207</v>
      </c>
      <c r="B14" s="64" t="s">
        <v>179</v>
      </c>
      <c r="C14" s="64" t="s">
        <v>195</v>
      </c>
      <c r="D14" s="64" t="s">
        <v>208</v>
      </c>
      <c r="E14" s="133"/>
      <c r="F14" s="2"/>
    </row>
    <row r="15" spans="1:6" ht="15">
      <c r="A15" s="64" t="s">
        <v>209</v>
      </c>
      <c r="B15" s="64" t="s">
        <v>210</v>
      </c>
      <c r="C15" s="64" t="s">
        <v>192</v>
      </c>
      <c r="D15" s="64" t="s">
        <v>211</v>
      </c>
      <c r="E15" s="133"/>
      <c r="F15" s="2"/>
    </row>
    <row r="16" spans="1:6" ht="15">
      <c r="A16" s="64" t="s">
        <v>212</v>
      </c>
      <c r="B16" s="64" t="s">
        <v>184</v>
      </c>
      <c r="C16" s="64" t="s">
        <v>201</v>
      </c>
      <c r="D16" s="64" t="s">
        <v>213</v>
      </c>
      <c r="E16" s="133"/>
      <c r="F16" s="2"/>
    </row>
    <row r="17" spans="1:6" ht="15">
      <c r="A17" s="64" t="s">
        <v>214</v>
      </c>
      <c r="B17" s="64" t="s">
        <v>179</v>
      </c>
      <c r="C17" s="64" t="s">
        <v>215</v>
      </c>
      <c r="D17" s="64" t="s">
        <v>216</v>
      </c>
      <c r="E17" s="133"/>
      <c r="F17" s="2"/>
    </row>
    <row r="18" spans="1:6" ht="15.75" thickBot="1">
      <c r="A18" s="65" t="s">
        <v>217</v>
      </c>
      <c r="B18" s="65" t="s">
        <v>179</v>
      </c>
      <c r="C18" s="65" t="s">
        <v>180</v>
      </c>
      <c r="D18" s="65" t="s">
        <v>218</v>
      </c>
      <c r="E18" s="134" t="s">
        <v>219</v>
      </c>
      <c r="F18" s="2"/>
    </row>
    <row r="19" ht="15">
      <c r="F19" s="2"/>
    </row>
    <row r="21" spans="1:2" ht="15">
      <c r="A21" s="2">
        <v>1</v>
      </c>
      <c r="B21" s="2">
        <v>2</v>
      </c>
    </row>
    <row r="22" spans="1:2" ht="15">
      <c r="A22" s="2">
        <v>2</v>
      </c>
      <c r="B22" s="2">
        <v>3</v>
      </c>
    </row>
    <row r="23" spans="1:2" ht="15">
      <c r="A23" s="2">
        <v>3</v>
      </c>
      <c r="B23" s="2">
        <v>4</v>
      </c>
    </row>
    <row r="24" ht="15">
      <c r="B24" s="2">
        <v>5</v>
      </c>
    </row>
  </sheetData>
  <sheetProtection sheet="1"/>
  <printOptions/>
  <pageMargins left="0.6770833333333334" right="0.11811023622047244" top="0.6458333333333334" bottom="0.1968503937007874" header="0.17708333333333334" footer="0.31496062992125984"/>
  <pageSetup horizontalDpi="200" verticalDpi="200" orientation="landscape" paperSize="9" r:id="rId1"/>
  <headerFooter alignWithMargins="0">
    <oddHeader>&amp;L&amp;"Matura MT Script Capitals,Standard"&amp;16John Sinclair Abenteuerspiel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Layout" workbookViewId="0" topLeftCell="A1">
      <selection activeCell="J30" sqref="J30"/>
    </sheetView>
  </sheetViews>
  <sheetFormatPr defaultColWidth="13.00390625" defaultRowHeight="12.75"/>
  <cols>
    <col min="1" max="1" width="16.00390625" style="2" customWidth="1"/>
    <col min="2" max="2" width="9.57421875" style="3" customWidth="1"/>
    <col min="3" max="4" width="9.8515625" style="3" customWidth="1"/>
    <col min="5" max="11" width="13.00390625" style="2" customWidth="1"/>
    <col min="12" max="12" width="19.140625" style="2" customWidth="1"/>
    <col min="13" max="16384" width="13.00390625" style="2" customWidth="1"/>
  </cols>
  <sheetData>
    <row r="1" ht="18.75">
      <c r="A1" s="1" t="s">
        <v>342</v>
      </c>
    </row>
    <row r="2" ht="15.75" thickBot="1"/>
    <row r="3" spans="1:11" ht="15">
      <c r="A3" s="27" t="s">
        <v>167</v>
      </c>
      <c r="B3" s="445" t="s">
        <v>373</v>
      </c>
      <c r="C3" s="445"/>
      <c r="D3" s="445"/>
      <c r="E3" s="28" t="s">
        <v>374</v>
      </c>
      <c r="F3" s="6"/>
      <c r="G3" s="6"/>
      <c r="H3" s="6"/>
      <c r="I3" s="6"/>
      <c r="J3" s="6"/>
      <c r="K3" s="7"/>
    </row>
    <row r="4" spans="1:11" ht="15.75" thickBot="1">
      <c r="A4" s="12"/>
      <c r="B4" s="29" t="s">
        <v>375</v>
      </c>
      <c r="C4" s="29" t="s">
        <v>376</v>
      </c>
      <c r="D4" s="30" t="s">
        <v>377</v>
      </c>
      <c r="E4" s="25"/>
      <c r="F4" s="14"/>
      <c r="G4" s="14"/>
      <c r="H4" s="14"/>
      <c r="I4" s="14"/>
      <c r="J4" s="14"/>
      <c r="K4" s="15"/>
    </row>
    <row r="5" spans="1:11" ht="15">
      <c r="A5" s="16"/>
      <c r="B5" s="17"/>
      <c r="C5" s="17"/>
      <c r="D5" s="22"/>
      <c r="E5" s="24"/>
      <c r="F5" s="18"/>
      <c r="G5" s="18"/>
      <c r="H5" s="18"/>
      <c r="I5" s="18"/>
      <c r="J5" s="18"/>
      <c r="K5" s="19"/>
    </row>
    <row r="6" spans="1:11" ht="15">
      <c r="A6" s="31" t="s">
        <v>366</v>
      </c>
      <c r="B6" s="17"/>
      <c r="C6" s="17"/>
      <c r="D6" s="22"/>
      <c r="E6" s="24"/>
      <c r="F6" s="18"/>
      <c r="G6" s="18"/>
      <c r="H6" s="18"/>
      <c r="I6" s="18"/>
      <c r="J6" s="18"/>
      <c r="K6" s="19"/>
    </row>
    <row r="7" spans="1:11" ht="15">
      <c r="A7" s="4" t="s">
        <v>130</v>
      </c>
      <c r="B7" s="8"/>
      <c r="C7" s="8"/>
      <c r="D7" s="32"/>
      <c r="E7" s="33" t="s">
        <v>378</v>
      </c>
      <c r="F7" s="9"/>
      <c r="G7" s="9"/>
      <c r="H7" s="9"/>
      <c r="I7" s="9"/>
      <c r="J7" s="9"/>
      <c r="K7" s="10"/>
    </row>
    <row r="8" spans="1:11" ht="15">
      <c r="A8" s="4" t="s">
        <v>133</v>
      </c>
      <c r="B8" s="8">
        <v>10</v>
      </c>
      <c r="C8" s="8">
        <v>40</v>
      </c>
      <c r="D8" s="32">
        <v>60</v>
      </c>
      <c r="E8" s="33" t="s">
        <v>379</v>
      </c>
      <c r="F8" s="9"/>
      <c r="G8" s="9"/>
      <c r="H8" s="9"/>
      <c r="I8" s="9"/>
      <c r="J8" s="9"/>
      <c r="K8" s="10"/>
    </row>
    <row r="9" spans="1:11" ht="15">
      <c r="A9" s="4" t="s">
        <v>156</v>
      </c>
      <c r="B9" s="8">
        <v>10</v>
      </c>
      <c r="C9" s="8">
        <v>40</v>
      </c>
      <c r="D9" s="32">
        <v>60</v>
      </c>
      <c r="E9" s="33" t="s">
        <v>380</v>
      </c>
      <c r="F9" s="9"/>
      <c r="G9" s="9"/>
      <c r="H9" s="9"/>
      <c r="I9" s="9"/>
      <c r="J9" s="9"/>
      <c r="K9" s="10"/>
    </row>
    <row r="10" spans="1:11" ht="15">
      <c r="A10" s="16"/>
      <c r="B10" s="17"/>
      <c r="C10" s="17"/>
      <c r="D10" s="22"/>
      <c r="E10" s="34"/>
      <c r="F10" s="18"/>
      <c r="G10" s="18"/>
      <c r="H10" s="18"/>
      <c r="I10" s="18"/>
      <c r="J10" s="18"/>
      <c r="K10" s="19"/>
    </row>
    <row r="11" spans="1:11" ht="15">
      <c r="A11" s="31" t="s">
        <v>368</v>
      </c>
      <c r="B11" s="17"/>
      <c r="C11" s="17"/>
      <c r="D11" s="22"/>
      <c r="E11" s="34"/>
      <c r="F11" s="18"/>
      <c r="G11" s="18"/>
      <c r="H11" s="18"/>
      <c r="I11" s="18"/>
      <c r="J11" s="18"/>
      <c r="K11" s="19"/>
    </row>
    <row r="12" spans="1:11" ht="15">
      <c r="A12" s="4" t="s">
        <v>131</v>
      </c>
      <c r="B12" s="8">
        <v>10</v>
      </c>
      <c r="C12" s="8">
        <v>40</v>
      </c>
      <c r="D12" s="32">
        <v>60</v>
      </c>
      <c r="E12" s="33" t="s">
        <v>381</v>
      </c>
      <c r="F12" s="9"/>
      <c r="G12" s="9"/>
      <c r="H12" s="9"/>
      <c r="I12" s="9"/>
      <c r="J12" s="9"/>
      <c r="K12" s="10"/>
    </row>
    <row r="13" spans="1:11" ht="15">
      <c r="A13" s="4" t="s">
        <v>134</v>
      </c>
      <c r="B13" s="8">
        <v>10</v>
      </c>
      <c r="C13" s="8">
        <v>20</v>
      </c>
      <c r="D13" s="32">
        <v>30</v>
      </c>
      <c r="E13" s="33" t="s">
        <v>382</v>
      </c>
      <c r="F13" s="9"/>
      <c r="G13" s="9"/>
      <c r="H13" s="9"/>
      <c r="I13" s="9"/>
      <c r="J13" s="9"/>
      <c r="K13" s="10"/>
    </row>
    <row r="14" spans="1:11" ht="15">
      <c r="A14" s="4" t="s">
        <v>136</v>
      </c>
      <c r="B14" s="8">
        <v>10</v>
      </c>
      <c r="C14" s="8">
        <v>20</v>
      </c>
      <c r="D14" s="32">
        <v>30</v>
      </c>
      <c r="E14" s="33" t="s">
        <v>383</v>
      </c>
      <c r="F14" s="9"/>
      <c r="G14" s="9"/>
      <c r="H14" s="9"/>
      <c r="I14" s="9"/>
      <c r="J14" s="9"/>
      <c r="K14" s="10"/>
    </row>
    <row r="15" spans="1:11" ht="15">
      <c r="A15" s="4" t="s">
        <v>139</v>
      </c>
      <c r="B15" s="8">
        <v>10</v>
      </c>
      <c r="C15" s="8">
        <v>20</v>
      </c>
      <c r="D15" s="32">
        <v>30</v>
      </c>
      <c r="E15" s="33" t="s">
        <v>384</v>
      </c>
      <c r="F15" s="9"/>
      <c r="G15" s="9"/>
      <c r="H15" s="9"/>
      <c r="I15" s="9"/>
      <c r="J15" s="9"/>
      <c r="K15" s="10"/>
    </row>
    <row r="16" spans="1:11" ht="15">
      <c r="A16" s="4" t="s">
        <v>142</v>
      </c>
      <c r="B16" s="8">
        <v>10</v>
      </c>
      <c r="C16" s="8">
        <v>40</v>
      </c>
      <c r="D16" s="32">
        <v>60</v>
      </c>
      <c r="E16" s="33" t="s">
        <v>385</v>
      </c>
      <c r="F16" s="9"/>
      <c r="G16" s="9"/>
      <c r="H16" s="9"/>
      <c r="I16" s="9"/>
      <c r="J16" s="9"/>
      <c r="K16" s="10"/>
    </row>
    <row r="17" spans="1:11" ht="15">
      <c r="A17" s="4" t="s">
        <v>386</v>
      </c>
      <c r="B17" s="8">
        <v>10</v>
      </c>
      <c r="C17" s="8">
        <v>20</v>
      </c>
      <c r="D17" s="32">
        <v>30</v>
      </c>
      <c r="E17" s="33" t="s">
        <v>387</v>
      </c>
      <c r="F17" s="9"/>
      <c r="G17" s="9"/>
      <c r="H17" s="9"/>
      <c r="I17" s="9"/>
      <c r="J17" s="9"/>
      <c r="K17" s="10"/>
    </row>
    <row r="18" spans="1:11" ht="15">
      <c r="A18" s="4" t="s">
        <v>148</v>
      </c>
      <c r="B18" s="8">
        <v>10</v>
      </c>
      <c r="C18" s="8">
        <v>20</v>
      </c>
      <c r="D18" s="32">
        <v>30</v>
      </c>
      <c r="E18" s="33" t="s">
        <v>388</v>
      </c>
      <c r="F18" s="9"/>
      <c r="G18" s="9"/>
      <c r="H18" s="9"/>
      <c r="I18" s="9"/>
      <c r="J18" s="9"/>
      <c r="K18" s="10"/>
    </row>
    <row r="19" spans="1:11" ht="15">
      <c r="A19" s="16"/>
      <c r="B19" s="17"/>
      <c r="C19" s="17"/>
      <c r="D19" s="22"/>
      <c r="E19" s="34"/>
      <c r="F19" s="18"/>
      <c r="G19" s="18"/>
      <c r="H19" s="18"/>
      <c r="I19" s="18"/>
      <c r="J19" s="18"/>
      <c r="K19" s="19"/>
    </row>
    <row r="20" spans="1:11" ht="15">
      <c r="A20" s="31" t="s">
        <v>290</v>
      </c>
      <c r="B20" s="17"/>
      <c r="C20" s="17"/>
      <c r="D20" s="22"/>
      <c r="E20" s="34"/>
      <c r="F20" s="18"/>
      <c r="G20" s="18"/>
      <c r="H20" s="18"/>
      <c r="I20" s="18"/>
      <c r="J20" s="18"/>
      <c r="K20" s="19"/>
    </row>
    <row r="21" spans="1:11" ht="15">
      <c r="A21" s="4" t="s">
        <v>141</v>
      </c>
      <c r="B21" s="8">
        <v>10</v>
      </c>
      <c r="C21" s="8">
        <v>20</v>
      </c>
      <c r="D21" s="32">
        <v>30</v>
      </c>
      <c r="E21" s="33" t="s">
        <v>389</v>
      </c>
      <c r="F21" s="9"/>
      <c r="G21" s="9"/>
      <c r="H21" s="9"/>
      <c r="I21" s="9"/>
      <c r="J21" s="9"/>
      <c r="K21" s="10"/>
    </row>
    <row r="22" spans="1:11" ht="15">
      <c r="A22" s="4" t="s">
        <v>144</v>
      </c>
      <c r="B22" s="8">
        <v>10</v>
      </c>
      <c r="C22" s="8">
        <v>20</v>
      </c>
      <c r="D22" s="32">
        <v>30</v>
      </c>
      <c r="E22" s="33" t="s">
        <v>390</v>
      </c>
      <c r="F22" s="9"/>
      <c r="G22" s="9"/>
      <c r="H22" s="9"/>
      <c r="I22" s="9"/>
      <c r="J22" s="9"/>
      <c r="K22" s="10"/>
    </row>
    <row r="23" spans="1:11" ht="15.75" thickBot="1">
      <c r="A23" s="12" t="s">
        <v>147</v>
      </c>
      <c r="B23" s="13">
        <v>10</v>
      </c>
      <c r="C23" s="13">
        <v>40</v>
      </c>
      <c r="D23" s="35">
        <v>60</v>
      </c>
      <c r="E23" s="36" t="s">
        <v>391</v>
      </c>
      <c r="F23" s="14"/>
      <c r="G23" s="14"/>
      <c r="H23" s="14"/>
      <c r="I23" s="14"/>
      <c r="J23" s="14"/>
      <c r="K23" s="15"/>
    </row>
  </sheetData>
  <sheetProtection sheet="1"/>
  <mergeCells count="1">
    <mergeCell ref="B3:D3"/>
  </mergeCells>
  <printOptions/>
  <pageMargins left="0.8" right="0.11458333333333333" top="0.787401575" bottom="0.787401575" header="0.3" footer="0.3"/>
  <pageSetup horizontalDpi="200" verticalDpi="200" orientation="landscape" paperSize="9" r:id="rId1"/>
  <headerFooter alignWithMargins="0">
    <oddHeader>&amp;L&amp;"Matura MT Script Capitals,Standard"&amp;16John Sinclair Abenteuerspiel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C49" sqref="C49"/>
    </sheetView>
  </sheetViews>
  <sheetFormatPr defaultColWidth="12.57421875" defaultRowHeight="12.75"/>
  <cols>
    <col min="1" max="1" width="33.421875" style="40" customWidth="1"/>
    <col min="2" max="2" width="19.57421875" style="39" customWidth="1"/>
    <col min="3" max="3" width="57.57421875" style="40" customWidth="1"/>
    <col min="4" max="4" width="12.57421875" style="39" customWidth="1"/>
    <col min="5" max="9" width="12.57421875" style="40" customWidth="1"/>
    <col min="10" max="10" width="15.00390625" style="40" customWidth="1"/>
    <col min="11" max="16384" width="12.57421875" style="40" customWidth="1"/>
  </cols>
  <sheetData>
    <row r="1" ht="18">
      <c r="A1" s="38" t="s">
        <v>221</v>
      </c>
    </row>
    <row r="2" ht="15.75" thickBot="1">
      <c r="A2" s="41"/>
    </row>
    <row r="3" spans="1:4" ht="15.75" thickBot="1">
      <c r="A3" s="42" t="s">
        <v>221</v>
      </c>
      <c r="B3" s="42" t="s">
        <v>168</v>
      </c>
      <c r="C3" s="43" t="s">
        <v>169</v>
      </c>
      <c r="D3" s="44" t="s">
        <v>125</v>
      </c>
    </row>
    <row r="4" spans="1:4" ht="15">
      <c r="A4" s="45"/>
      <c r="B4" s="45"/>
      <c r="C4" s="46"/>
      <c r="D4" s="47"/>
    </row>
    <row r="5" spans="1:6" ht="14.25">
      <c r="A5" s="48" t="s">
        <v>222</v>
      </c>
      <c r="B5" s="48" t="s">
        <v>223</v>
      </c>
      <c r="C5" s="49" t="s">
        <v>404</v>
      </c>
      <c r="D5" s="50">
        <v>5</v>
      </c>
      <c r="E5" s="71"/>
      <c r="F5" s="72"/>
    </row>
    <row r="6" spans="1:6" ht="14.25">
      <c r="A6" s="51" t="s">
        <v>224</v>
      </c>
      <c r="B6" s="51" t="s">
        <v>225</v>
      </c>
      <c r="C6" s="52" t="s">
        <v>403</v>
      </c>
      <c r="D6" s="53">
        <v>4</v>
      </c>
      <c r="E6" s="73"/>
      <c r="F6" s="49"/>
    </row>
    <row r="7" spans="1:6" ht="14.25">
      <c r="A7" s="54" t="s">
        <v>226</v>
      </c>
      <c r="B7" s="54" t="s">
        <v>227</v>
      </c>
      <c r="C7" s="55" t="s">
        <v>394</v>
      </c>
      <c r="D7" s="56">
        <v>2</v>
      </c>
      <c r="E7" s="71"/>
      <c r="F7" s="72"/>
    </row>
    <row r="8" spans="1:6" ht="14.25">
      <c r="A8" s="54" t="s">
        <v>228</v>
      </c>
      <c r="B8" s="54" t="s">
        <v>225</v>
      </c>
      <c r="C8" s="55" t="s">
        <v>395</v>
      </c>
      <c r="D8" s="56">
        <v>3</v>
      </c>
      <c r="E8" s="71"/>
      <c r="F8" s="72"/>
    </row>
    <row r="9" spans="1:6" ht="14.25">
      <c r="A9" s="54" t="s">
        <v>229</v>
      </c>
      <c r="B9" s="54" t="s">
        <v>230</v>
      </c>
      <c r="C9" s="55" t="s">
        <v>409</v>
      </c>
      <c r="D9" s="56">
        <v>1</v>
      </c>
      <c r="E9" s="73"/>
      <c r="F9" s="72"/>
    </row>
    <row r="10" spans="1:4" ht="14.25">
      <c r="A10" s="51" t="s">
        <v>232</v>
      </c>
      <c r="B10" s="51" t="s">
        <v>233</v>
      </c>
      <c r="C10" s="52" t="s">
        <v>393</v>
      </c>
      <c r="D10" s="53">
        <v>5</v>
      </c>
    </row>
    <row r="11" spans="1:4" ht="14.25">
      <c r="A11" s="51" t="s">
        <v>234</v>
      </c>
      <c r="B11" s="51" t="s">
        <v>227</v>
      </c>
      <c r="C11" s="52" t="s">
        <v>396</v>
      </c>
      <c r="D11" s="53">
        <v>5</v>
      </c>
    </row>
    <row r="12" spans="1:4" ht="14.25">
      <c r="A12" s="51" t="s">
        <v>235</v>
      </c>
      <c r="B12" s="51" t="s">
        <v>223</v>
      </c>
      <c r="C12" s="52" t="s">
        <v>397</v>
      </c>
      <c r="D12" s="53">
        <v>3</v>
      </c>
    </row>
    <row r="13" spans="1:4" ht="14.25">
      <c r="A13" s="51" t="s">
        <v>236</v>
      </c>
      <c r="B13" s="51" t="s">
        <v>237</v>
      </c>
      <c r="C13" s="52" t="s">
        <v>398</v>
      </c>
      <c r="D13" s="53">
        <v>2</v>
      </c>
    </row>
    <row r="14" spans="1:4" ht="14.25">
      <c r="A14" s="51" t="s">
        <v>238</v>
      </c>
      <c r="B14" s="51" t="s">
        <v>239</v>
      </c>
      <c r="C14" s="52" t="s">
        <v>399</v>
      </c>
      <c r="D14" s="53">
        <v>3</v>
      </c>
    </row>
    <row r="15" spans="1:4" ht="14.25">
      <c r="A15" s="51" t="s">
        <v>240</v>
      </c>
      <c r="B15" s="51" t="s">
        <v>241</v>
      </c>
      <c r="C15" s="52" t="s">
        <v>400</v>
      </c>
      <c r="D15" s="53">
        <v>5</v>
      </c>
    </row>
    <row r="16" spans="1:4" ht="14.25">
      <c r="A16" s="51" t="s">
        <v>242</v>
      </c>
      <c r="B16" s="51" t="s">
        <v>243</v>
      </c>
      <c r="C16" s="52" t="s">
        <v>402</v>
      </c>
      <c r="D16" s="53">
        <v>3</v>
      </c>
    </row>
    <row r="17" spans="1:4" ht="15" thickBot="1">
      <c r="A17" s="51" t="s">
        <v>244</v>
      </c>
      <c r="B17" s="51" t="s">
        <v>227</v>
      </c>
      <c r="C17" s="52" t="s">
        <v>401</v>
      </c>
      <c r="D17" s="53">
        <v>3</v>
      </c>
    </row>
    <row r="18" spans="1:4" ht="14.25">
      <c r="A18" s="51" t="s">
        <v>299</v>
      </c>
      <c r="B18" s="51" t="s">
        <v>298</v>
      </c>
      <c r="C18" s="61" t="s">
        <v>300</v>
      </c>
      <c r="D18" s="53">
        <v>5</v>
      </c>
    </row>
    <row r="19" spans="1:4" ht="14.25">
      <c r="A19" s="51" t="s">
        <v>262</v>
      </c>
      <c r="B19" s="51" t="s">
        <v>263</v>
      </c>
      <c r="C19" s="52" t="s">
        <v>405</v>
      </c>
      <c r="D19" s="53">
        <v>10</v>
      </c>
    </row>
    <row r="20" spans="1:4" ht="14.25">
      <c r="A20" s="54" t="s">
        <v>245</v>
      </c>
      <c r="B20" s="54" t="s">
        <v>237</v>
      </c>
      <c r="C20" s="55" t="s">
        <v>406</v>
      </c>
      <c r="D20" s="56">
        <v>2</v>
      </c>
    </row>
    <row r="21" spans="1:4" ht="14.25">
      <c r="A21" s="51" t="s">
        <v>246</v>
      </c>
      <c r="B21" s="51" t="s">
        <v>223</v>
      </c>
      <c r="C21" s="52" t="s">
        <v>407</v>
      </c>
      <c r="D21" s="53">
        <v>5</v>
      </c>
    </row>
    <row r="22" spans="1:4" ht="14.25">
      <c r="A22" s="51" t="s">
        <v>247</v>
      </c>
      <c r="B22" s="51" t="s">
        <v>248</v>
      </c>
      <c r="C22" s="52" t="s">
        <v>249</v>
      </c>
      <c r="D22" s="53">
        <v>10</v>
      </c>
    </row>
    <row r="23" spans="1:4" ht="14.25">
      <c r="A23" s="51" t="s">
        <v>452</v>
      </c>
      <c r="B23" s="51" t="s">
        <v>298</v>
      </c>
      <c r="C23" s="52" t="s">
        <v>420</v>
      </c>
      <c r="D23" s="53">
        <v>2</v>
      </c>
    </row>
    <row r="24" spans="1:4" ht="14.25">
      <c r="A24" s="51" t="s">
        <v>250</v>
      </c>
      <c r="B24" s="51" t="s">
        <v>225</v>
      </c>
      <c r="C24" s="52" t="s">
        <v>251</v>
      </c>
      <c r="D24" s="53">
        <v>5</v>
      </c>
    </row>
    <row r="25" spans="1:4" ht="14.25">
      <c r="A25" s="51" t="s">
        <v>252</v>
      </c>
      <c r="B25" s="51" t="s">
        <v>230</v>
      </c>
      <c r="C25" s="55" t="s">
        <v>408</v>
      </c>
      <c r="D25" s="53">
        <v>1</v>
      </c>
    </row>
    <row r="26" spans="1:4" ht="14.25">
      <c r="A26" s="51" t="s">
        <v>253</v>
      </c>
      <c r="B26" s="51" t="s">
        <v>230</v>
      </c>
      <c r="C26" s="55" t="s">
        <v>410</v>
      </c>
      <c r="D26" s="53">
        <v>2</v>
      </c>
    </row>
    <row r="27" spans="1:4" ht="14.25">
      <c r="A27" s="51" t="s">
        <v>254</v>
      </c>
      <c r="B27" s="51" t="s">
        <v>255</v>
      </c>
      <c r="C27" s="52" t="s">
        <v>411</v>
      </c>
      <c r="D27" s="53">
        <v>2</v>
      </c>
    </row>
    <row r="28" spans="1:4" ht="14.25">
      <c r="A28" s="51" t="s">
        <v>256</v>
      </c>
      <c r="B28" s="51" t="s">
        <v>225</v>
      </c>
      <c r="C28" s="52" t="s">
        <v>412</v>
      </c>
      <c r="D28" s="53">
        <v>2</v>
      </c>
    </row>
    <row r="29" spans="1:4" ht="14.25">
      <c r="A29" s="51" t="s">
        <v>257</v>
      </c>
      <c r="B29" s="51" t="s">
        <v>230</v>
      </c>
      <c r="C29" s="55" t="s">
        <v>413</v>
      </c>
      <c r="D29" s="53">
        <v>1</v>
      </c>
    </row>
    <row r="30" spans="1:4" ht="14.25">
      <c r="A30" s="51" t="s">
        <v>258</v>
      </c>
      <c r="B30" s="51" t="s">
        <v>225</v>
      </c>
      <c r="C30" s="52" t="s">
        <v>414</v>
      </c>
      <c r="D30" s="53">
        <v>5</v>
      </c>
    </row>
    <row r="31" spans="1:4" ht="14.25">
      <c r="A31" s="51" t="s">
        <v>259</v>
      </c>
      <c r="B31" s="51" t="s">
        <v>230</v>
      </c>
      <c r="C31" s="55" t="s">
        <v>415</v>
      </c>
      <c r="D31" s="53">
        <v>1</v>
      </c>
    </row>
    <row r="32" spans="1:4" ht="14.25">
      <c r="A32" s="51" t="s">
        <v>260</v>
      </c>
      <c r="B32" s="51" t="s">
        <v>225</v>
      </c>
      <c r="C32" s="52" t="s">
        <v>416</v>
      </c>
      <c r="D32" s="53">
        <v>3</v>
      </c>
    </row>
    <row r="33" spans="1:4" ht="15" thickBot="1">
      <c r="A33" s="57" t="s">
        <v>261</v>
      </c>
      <c r="B33" s="57" t="s">
        <v>227</v>
      </c>
      <c r="C33" s="58" t="s">
        <v>417</v>
      </c>
      <c r="D33" s="59">
        <v>3</v>
      </c>
    </row>
    <row r="34" ht="15" thickBot="1">
      <c r="A34" s="60"/>
    </row>
    <row r="35" spans="1:4" ht="15.75" thickBot="1">
      <c r="A35" s="42" t="s">
        <v>392</v>
      </c>
      <c r="B35" s="231" t="s">
        <v>168</v>
      </c>
      <c r="C35" s="43" t="s">
        <v>169</v>
      </c>
      <c r="D35" s="44" t="s">
        <v>125</v>
      </c>
    </row>
    <row r="36" spans="1:4" ht="15">
      <c r="A36" s="45"/>
      <c r="B36" s="232"/>
      <c r="C36" s="46"/>
      <c r="D36" s="47"/>
    </row>
    <row r="37" spans="1:4" ht="14.25">
      <c r="A37" s="51" t="s">
        <v>466</v>
      </c>
      <c r="B37" s="230" t="s">
        <v>460</v>
      </c>
      <c r="C37" s="52" t="s">
        <v>467</v>
      </c>
      <c r="D37" s="53">
        <v>27</v>
      </c>
    </row>
    <row r="38" spans="1:4" ht="14.25">
      <c r="A38" s="51" t="s">
        <v>454</v>
      </c>
      <c r="B38" s="230" t="s">
        <v>453</v>
      </c>
      <c r="C38" s="52" t="s">
        <v>455</v>
      </c>
      <c r="D38" s="53">
        <v>35</v>
      </c>
    </row>
    <row r="39" spans="1:4" ht="14.25">
      <c r="A39" s="51" t="s">
        <v>463</v>
      </c>
      <c r="B39" s="230" t="s">
        <v>464</v>
      </c>
      <c r="C39" s="52" t="s">
        <v>465</v>
      </c>
      <c r="D39" s="53">
        <v>10</v>
      </c>
    </row>
    <row r="40" spans="1:4" ht="14.25">
      <c r="A40" s="51" t="s">
        <v>456</v>
      </c>
      <c r="B40" s="230" t="s">
        <v>453</v>
      </c>
      <c r="C40" s="52" t="s">
        <v>457</v>
      </c>
      <c r="D40" s="53">
        <v>90</v>
      </c>
    </row>
    <row r="41" spans="1:4" ht="14.25">
      <c r="A41" s="51" t="s">
        <v>459</v>
      </c>
      <c r="B41" s="230" t="s">
        <v>460</v>
      </c>
      <c r="C41" s="52" t="s">
        <v>461</v>
      </c>
      <c r="D41" s="53">
        <v>110</v>
      </c>
    </row>
    <row r="42" spans="1:4" ht="15" thickBot="1">
      <c r="A42" s="57" t="s">
        <v>468</v>
      </c>
      <c r="B42" s="59" t="s">
        <v>460</v>
      </c>
      <c r="C42" s="58" t="s">
        <v>469</v>
      </c>
      <c r="D42" s="59">
        <v>80</v>
      </c>
    </row>
  </sheetData>
  <sheetProtection sheet="1"/>
  <printOptions/>
  <pageMargins left="0.7" right="0.14583333333333334" top="0.787401575" bottom="0.22916666666666666" header="0.3" footer="0.3"/>
  <pageSetup horizontalDpi="200" verticalDpi="200" orientation="landscape" paperSize="9" r:id="rId1"/>
  <headerFooter alignWithMargins="0">
    <oddHeader>&amp;L&amp;"Matura MT Script Capitals,Fett"&amp;16John Sinclair Abenteuerspiel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5" sqref="A25"/>
    </sheetView>
  </sheetViews>
  <sheetFormatPr defaultColWidth="12.57421875" defaultRowHeight="12.75"/>
  <cols>
    <col min="1" max="1" width="21.8515625" style="40" customWidth="1"/>
    <col min="2" max="2" width="12.57421875" style="40" customWidth="1"/>
    <col min="3" max="3" width="7.421875" style="40" customWidth="1"/>
    <col min="4" max="10" width="10.00390625" style="80" customWidth="1"/>
    <col min="11" max="11" width="13.00390625" style="81" customWidth="1"/>
    <col min="12" max="12" width="12.57421875" style="40" customWidth="1"/>
    <col min="13" max="13" width="19.57421875" style="40" customWidth="1"/>
    <col min="14" max="16384" width="12.57421875" style="40" customWidth="1"/>
  </cols>
  <sheetData>
    <row r="1" ht="18">
      <c r="A1" s="38" t="s">
        <v>150</v>
      </c>
    </row>
    <row r="2" spans="1:10" ht="15" thickBot="1">
      <c r="A2" s="39">
        <v>1</v>
      </c>
      <c r="B2" s="39">
        <v>2</v>
      </c>
      <c r="C2" s="39">
        <v>3</v>
      </c>
      <c r="D2" s="82" t="s">
        <v>428</v>
      </c>
      <c r="E2" s="82" t="s">
        <v>429</v>
      </c>
      <c r="F2" s="82" t="s">
        <v>430</v>
      </c>
      <c r="G2" s="82" t="s">
        <v>431</v>
      </c>
      <c r="H2" s="82" t="s">
        <v>432</v>
      </c>
      <c r="I2" s="82" t="s">
        <v>433</v>
      </c>
      <c r="J2" s="82" t="s">
        <v>434</v>
      </c>
    </row>
    <row r="3" spans="1:13" ht="15.75" thickBot="1">
      <c r="A3" s="42" t="s">
        <v>167</v>
      </c>
      <c r="B3" s="44" t="s">
        <v>270</v>
      </c>
      <c r="C3" s="42" t="s">
        <v>427</v>
      </c>
      <c r="D3" s="83" t="s">
        <v>155</v>
      </c>
      <c r="E3" s="83" t="s">
        <v>271</v>
      </c>
      <c r="F3" s="83" t="s">
        <v>272</v>
      </c>
      <c r="G3" s="83" t="s">
        <v>273</v>
      </c>
      <c r="H3" s="83" t="s">
        <v>162</v>
      </c>
      <c r="I3" s="83" t="s">
        <v>163</v>
      </c>
      <c r="J3" s="83" t="s">
        <v>165</v>
      </c>
      <c r="K3" s="84" t="s">
        <v>274</v>
      </c>
      <c r="L3" s="85"/>
      <c r="M3" s="86"/>
    </row>
    <row r="4" spans="1:13" ht="15">
      <c r="A4" s="87"/>
      <c r="B4" s="88"/>
      <c r="C4" s="87"/>
      <c r="D4" s="89"/>
      <c r="E4" s="89"/>
      <c r="F4" s="89"/>
      <c r="G4" s="89"/>
      <c r="H4" s="89"/>
      <c r="I4" s="89"/>
      <c r="J4" s="89"/>
      <c r="K4" s="90"/>
      <c r="L4" s="91"/>
      <c r="M4" s="92"/>
    </row>
    <row r="5" spans="1:13" ht="14.25">
      <c r="A5" s="66" t="s">
        <v>475</v>
      </c>
      <c r="B5" s="218">
        <v>50</v>
      </c>
      <c r="C5" s="66" t="s">
        <v>423</v>
      </c>
      <c r="D5" s="219" t="s">
        <v>283</v>
      </c>
      <c r="E5" s="219" t="s">
        <v>283</v>
      </c>
      <c r="F5" s="219" t="s">
        <v>283</v>
      </c>
      <c r="G5" s="219" t="s">
        <v>285</v>
      </c>
      <c r="H5" s="219" t="s">
        <v>277</v>
      </c>
      <c r="I5" s="219" t="s">
        <v>277</v>
      </c>
      <c r="J5" s="219" t="s">
        <v>277</v>
      </c>
      <c r="K5" s="94"/>
      <c r="L5" s="95"/>
      <c r="M5" s="96"/>
    </row>
    <row r="6" spans="1:13" ht="14.25">
      <c r="A6" s="66" t="s">
        <v>294</v>
      </c>
      <c r="B6" s="218">
        <v>15</v>
      </c>
      <c r="C6" s="66" t="s">
        <v>424</v>
      </c>
      <c r="D6" s="219" t="s">
        <v>277</v>
      </c>
      <c r="E6" s="219" t="s">
        <v>277</v>
      </c>
      <c r="F6" s="219" t="s">
        <v>276</v>
      </c>
      <c r="G6" s="219" t="s">
        <v>277</v>
      </c>
      <c r="H6" s="219" t="s">
        <v>277</v>
      </c>
      <c r="I6" s="219" t="s">
        <v>277</v>
      </c>
      <c r="J6" s="219" t="s">
        <v>277</v>
      </c>
      <c r="K6" s="97" t="s">
        <v>295</v>
      </c>
      <c r="L6" s="95"/>
      <c r="M6" s="96"/>
    </row>
    <row r="7" spans="1:13" ht="14.25">
      <c r="A7" s="66" t="s">
        <v>296</v>
      </c>
      <c r="B7" s="218">
        <v>45</v>
      </c>
      <c r="C7" s="66" t="s">
        <v>451</v>
      </c>
      <c r="D7" s="219" t="s">
        <v>277</v>
      </c>
      <c r="E7" s="219" t="s">
        <v>277</v>
      </c>
      <c r="F7" s="219" t="s">
        <v>276</v>
      </c>
      <c r="G7" s="219" t="s">
        <v>277</v>
      </c>
      <c r="H7" s="219" t="s">
        <v>277</v>
      </c>
      <c r="I7" s="219" t="s">
        <v>277</v>
      </c>
      <c r="J7" s="219" t="s">
        <v>277</v>
      </c>
      <c r="K7" s="97" t="s">
        <v>297</v>
      </c>
      <c r="L7" s="95"/>
      <c r="M7" s="96"/>
    </row>
    <row r="8" spans="1:13" ht="14.25">
      <c r="A8" s="66" t="s">
        <v>282</v>
      </c>
      <c r="B8" s="218">
        <v>42</v>
      </c>
      <c r="C8" s="66" t="s">
        <v>423</v>
      </c>
      <c r="D8" s="219" t="s">
        <v>283</v>
      </c>
      <c r="E8" s="219" t="s">
        <v>277</v>
      </c>
      <c r="F8" s="219" t="s">
        <v>283</v>
      </c>
      <c r="G8" s="219" t="s">
        <v>277</v>
      </c>
      <c r="H8" s="219" t="s">
        <v>277</v>
      </c>
      <c r="I8" s="219" t="s">
        <v>277</v>
      </c>
      <c r="J8" s="219" t="s">
        <v>277</v>
      </c>
      <c r="K8" s="94" t="s">
        <v>284</v>
      </c>
      <c r="L8" s="95"/>
      <c r="M8" s="96"/>
    </row>
    <row r="9" spans="1:13" ht="14.25">
      <c r="A9" s="66" t="s">
        <v>476</v>
      </c>
      <c r="B9" s="218">
        <v>70</v>
      </c>
      <c r="C9" s="66" t="s">
        <v>423</v>
      </c>
      <c r="D9" s="219" t="s">
        <v>276</v>
      </c>
      <c r="E9" s="219" t="s">
        <v>277</v>
      </c>
      <c r="F9" s="219" t="s">
        <v>276</v>
      </c>
      <c r="G9" s="219" t="s">
        <v>277</v>
      </c>
      <c r="H9" s="219" t="s">
        <v>277</v>
      </c>
      <c r="I9" s="219" t="s">
        <v>277</v>
      </c>
      <c r="J9" s="219" t="s">
        <v>277</v>
      </c>
      <c r="K9" s="94" t="s">
        <v>284</v>
      </c>
      <c r="L9" s="95"/>
      <c r="M9" s="96"/>
    </row>
    <row r="10" spans="1:13" ht="14.25">
      <c r="A10" s="66" t="s">
        <v>477</v>
      </c>
      <c r="B10" s="218">
        <v>65</v>
      </c>
      <c r="C10" s="66" t="s">
        <v>423</v>
      </c>
      <c r="D10" s="219" t="s">
        <v>280</v>
      </c>
      <c r="E10" s="219" t="s">
        <v>280</v>
      </c>
      <c r="F10" s="219" t="s">
        <v>280</v>
      </c>
      <c r="G10" s="219" t="s">
        <v>277</v>
      </c>
      <c r="H10" s="219" t="s">
        <v>277</v>
      </c>
      <c r="I10" s="219" t="s">
        <v>277</v>
      </c>
      <c r="J10" s="219" t="s">
        <v>277</v>
      </c>
      <c r="K10" s="94" t="s">
        <v>281</v>
      </c>
      <c r="L10" s="95"/>
      <c r="M10" s="96"/>
    </row>
    <row r="11" spans="1:13" ht="14.25">
      <c r="A11" s="66" t="s">
        <v>275</v>
      </c>
      <c r="B11" s="218">
        <v>50</v>
      </c>
      <c r="C11" s="66" t="s">
        <v>423</v>
      </c>
      <c r="D11" s="219" t="s">
        <v>276</v>
      </c>
      <c r="E11" s="219" t="s">
        <v>276</v>
      </c>
      <c r="F11" s="219" t="s">
        <v>276</v>
      </c>
      <c r="G11" s="219" t="s">
        <v>277</v>
      </c>
      <c r="H11" s="219" t="s">
        <v>277</v>
      </c>
      <c r="I11" s="219" t="s">
        <v>277</v>
      </c>
      <c r="J11" s="219" t="s">
        <v>277</v>
      </c>
      <c r="K11" s="94" t="s">
        <v>278</v>
      </c>
      <c r="L11" s="95"/>
      <c r="M11" s="96"/>
    </row>
    <row r="12" spans="1:13" ht="14.25">
      <c r="A12" s="66" t="s">
        <v>160</v>
      </c>
      <c r="B12" s="218">
        <v>15</v>
      </c>
      <c r="C12" s="66" t="s">
        <v>424</v>
      </c>
      <c r="D12" s="219" t="s">
        <v>283</v>
      </c>
      <c r="E12" s="219" t="s">
        <v>277</v>
      </c>
      <c r="F12" s="219" t="s">
        <v>277</v>
      </c>
      <c r="G12" s="219" t="s">
        <v>276</v>
      </c>
      <c r="H12" s="219" t="s">
        <v>277</v>
      </c>
      <c r="I12" s="219" t="s">
        <v>277</v>
      </c>
      <c r="J12" s="219" t="s">
        <v>277</v>
      </c>
      <c r="K12" s="94"/>
      <c r="L12" s="95"/>
      <c r="M12" s="96"/>
    </row>
    <row r="13" spans="1:13" ht="14.25">
      <c r="A13" s="66" t="s">
        <v>426</v>
      </c>
      <c r="B13" s="218">
        <v>60</v>
      </c>
      <c r="C13" s="66" t="s">
        <v>423</v>
      </c>
      <c r="D13" s="219" t="s">
        <v>276</v>
      </c>
      <c r="E13" s="219" t="s">
        <v>276</v>
      </c>
      <c r="F13" s="219" t="s">
        <v>276</v>
      </c>
      <c r="G13" s="219" t="s">
        <v>280</v>
      </c>
      <c r="H13" s="219" t="s">
        <v>277</v>
      </c>
      <c r="I13" s="219" t="s">
        <v>277</v>
      </c>
      <c r="J13" s="219" t="s">
        <v>277</v>
      </c>
      <c r="K13" s="94"/>
      <c r="L13" s="95"/>
      <c r="M13" s="96"/>
    </row>
    <row r="14" spans="1:13" ht="14.25">
      <c r="A14" s="66" t="s">
        <v>279</v>
      </c>
      <c r="B14" s="218">
        <v>80</v>
      </c>
      <c r="C14" s="66" t="s">
        <v>423</v>
      </c>
      <c r="D14" s="219" t="s">
        <v>280</v>
      </c>
      <c r="E14" s="219" t="s">
        <v>280</v>
      </c>
      <c r="F14" s="219" t="s">
        <v>280</v>
      </c>
      <c r="G14" s="219" t="s">
        <v>277</v>
      </c>
      <c r="H14" s="219" t="s">
        <v>277</v>
      </c>
      <c r="I14" s="219" t="s">
        <v>277</v>
      </c>
      <c r="J14" s="219" t="s">
        <v>277</v>
      </c>
      <c r="K14" s="94"/>
      <c r="L14" s="95"/>
      <c r="M14" s="96"/>
    </row>
    <row r="15" spans="1:13" ht="14.25">
      <c r="A15" s="66" t="s">
        <v>478</v>
      </c>
      <c r="B15" s="218">
        <v>8</v>
      </c>
      <c r="C15" s="66" t="s">
        <v>423</v>
      </c>
      <c r="D15" s="219" t="s">
        <v>276</v>
      </c>
      <c r="E15" s="219" t="s">
        <v>277</v>
      </c>
      <c r="F15" s="219" t="s">
        <v>277</v>
      </c>
      <c r="G15" s="219" t="s">
        <v>277</v>
      </c>
      <c r="H15" s="219" t="s">
        <v>277</v>
      </c>
      <c r="I15" s="219" t="s">
        <v>276</v>
      </c>
      <c r="J15" s="219" t="s">
        <v>277</v>
      </c>
      <c r="K15" s="97" t="s">
        <v>286</v>
      </c>
      <c r="L15" s="95"/>
      <c r="M15" s="96"/>
    </row>
    <row r="16" spans="1:13" ht="14.25">
      <c r="A16" s="66" t="s">
        <v>479</v>
      </c>
      <c r="B16" s="218">
        <v>50</v>
      </c>
      <c r="C16" s="66" t="s">
        <v>424</v>
      </c>
      <c r="D16" s="219" t="s">
        <v>276</v>
      </c>
      <c r="E16" s="219" t="s">
        <v>276</v>
      </c>
      <c r="F16" s="219" t="s">
        <v>276</v>
      </c>
      <c r="G16" s="219" t="s">
        <v>277</v>
      </c>
      <c r="H16" s="219" t="s">
        <v>277</v>
      </c>
      <c r="I16" s="219" t="s">
        <v>277</v>
      </c>
      <c r="J16" s="219" t="s">
        <v>277</v>
      </c>
      <c r="K16" s="94"/>
      <c r="L16" s="95"/>
      <c r="M16" s="96"/>
    </row>
    <row r="17" spans="1:13" ht="14.25">
      <c r="A17" s="66" t="s">
        <v>480</v>
      </c>
      <c r="B17" s="218">
        <v>48</v>
      </c>
      <c r="C17" s="66" t="s">
        <v>424</v>
      </c>
      <c r="D17" s="219" t="s">
        <v>283</v>
      </c>
      <c r="E17" s="219" t="s">
        <v>283</v>
      </c>
      <c r="F17" s="219" t="s">
        <v>283</v>
      </c>
      <c r="G17" s="219" t="s">
        <v>277</v>
      </c>
      <c r="H17" s="219" t="s">
        <v>277</v>
      </c>
      <c r="I17" s="219" t="s">
        <v>277</v>
      </c>
      <c r="J17" s="219" t="s">
        <v>277</v>
      </c>
      <c r="K17" s="94" t="s">
        <v>284</v>
      </c>
      <c r="L17" s="95"/>
      <c r="M17" s="96"/>
    </row>
    <row r="18" spans="1:13" ht="14.25">
      <c r="A18" s="66" t="s">
        <v>421</v>
      </c>
      <c r="B18" s="218">
        <v>55</v>
      </c>
      <c r="C18" s="66" t="s">
        <v>424</v>
      </c>
      <c r="D18" s="219" t="s">
        <v>283</v>
      </c>
      <c r="E18" s="219" t="s">
        <v>283</v>
      </c>
      <c r="F18" s="219" t="s">
        <v>283</v>
      </c>
      <c r="G18" s="219" t="s">
        <v>277</v>
      </c>
      <c r="H18" s="219" t="s">
        <v>277</v>
      </c>
      <c r="I18" s="219" t="s">
        <v>277</v>
      </c>
      <c r="J18" s="219" t="s">
        <v>277</v>
      </c>
      <c r="K18" s="94" t="s">
        <v>289</v>
      </c>
      <c r="L18" s="95"/>
      <c r="M18" s="96"/>
    </row>
    <row r="19" spans="1:13" ht="14.25">
      <c r="A19" s="66" t="s">
        <v>481</v>
      </c>
      <c r="B19" s="218">
        <v>8</v>
      </c>
      <c r="C19" s="66" t="s">
        <v>423</v>
      </c>
      <c r="D19" s="219" t="s">
        <v>277</v>
      </c>
      <c r="E19" s="219" t="s">
        <v>283</v>
      </c>
      <c r="F19" s="219" t="s">
        <v>277</v>
      </c>
      <c r="G19" s="219" t="s">
        <v>277</v>
      </c>
      <c r="H19" s="219" t="s">
        <v>277</v>
      </c>
      <c r="I19" s="219" t="s">
        <v>277</v>
      </c>
      <c r="J19" s="219" t="s">
        <v>277</v>
      </c>
      <c r="K19" s="97" t="s">
        <v>293</v>
      </c>
      <c r="L19" s="95"/>
      <c r="M19" s="96"/>
    </row>
    <row r="20" spans="1:13" ht="14.25">
      <c r="A20" s="66" t="s">
        <v>287</v>
      </c>
      <c r="B20" s="218">
        <v>72</v>
      </c>
      <c r="C20" s="66" t="s">
        <v>424</v>
      </c>
      <c r="D20" s="219" t="s">
        <v>276</v>
      </c>
      <c r="E20" s="219" t="s">
        <v>276</v>
      </c>
      <c r="F20" s="219" t="s">
        <v>276</v>
      </c>
      <c r="G20" s="219" t="s">
        <v>277</v>
      </c>
      <c r="H20" s="219" t="s">
        <v>277</v>
      </c>
      <c r="I20" s="219" t="s">
        <v>277</v>
      </c>
      <c r="J20" s="219" t="s">
        <v>277</v>
      </c>
      <c r="K20" s="94" t="s">
        <v>288</v>
      </c>
      <c r="L20" s="95"/>
      <c r="M20" s="96"/>
    </row>
    <row r="21" spans="1:13" ht="14.25">
      <c r="A21" s="66" t="s">
        <v>422</v>
      </c>
      <c r="B21" s="218">
        <v>30</v>
      </c>
      <c r="C21" s="66" t="s">
        <v>424</v>
      </c>
      <c r="D21" s="219" t="s">
        <v>283</v>
      </c>
      <c r="E21" s="219" t="s">
        <v>283</v>
      </c>
      <c r="F21" s="219" t="s">
        <v>283</v>
      </c>
      <c r="G21" s="219" t="s">
        <v>277</v>
      </c>
      <c r="H21" s="219" t="s">
        <v>277</v>
      </c>
      <c r="I21" s="219" t="s">
        <v>277</v>
      </c>
      <c r="J21" s="219" t="s">
        <v>277</v>
      </c>
      <c r="K21" s="98"/>
      <c r="L21" s="95"/>
      <c r="M21" s="96"/>
    </row>
    <row r="22" spans="1:13" ht="14.25">
      <c r="A22" s="66" t="s">
        <v>482</v>
      </c>
      <c r="B22" s="218">
        <v>80</v>
      </c>
      <c r="C22" s="66" t="s">
        <v>424</v>
      </c>
      <c r="D22" s="219" t="s">
        <v>280</v>
      </c>
      <c r="E22" s="219" t="s">
        <v>280</v>
      </c>
      <c r="F22" s="219" t="s">
        <v>280</v>
      </c>
      <c r="G22" s="219" t="s">
        <v>277</v>
      </c>
      <c r="H22" s="219" t="s">
        <v>277</v>
      </c>
      <c r="I22" s="219" t="s">
        <v>277</v>
      </c>
      <c r="J22" s="219" t="s">
        <v>277</v>
      </c>
      <c r="K22" s="98"/>
      <c r="L22" s="95"/>
      <c r="M22" s="96"/>
    </row>
    <row r="23" spans="1:13" ht="14.25">
      <c r="A23" s="66" t="s">
        <v>425</v>
      </c>
      <c r="B23" s="218">
        <v>30</v>
      </c>
      <c r="C23" s="66" t="s">
        <v>423</v>
      </c>
      <c r="D23" s="219" t="s">
        <v>283</v>
      </c>
      <c r="E23" s="219" t="s">
        <v>283</v>
      </c>
      <c r="F23" s="219" t="s">
        <v>283</v>
      </c>
      <c r="G23" s="219" t="s">
        <v>277</v>
      </c>
      <c r="H23" s="219" t="s">
        <v>277</v>
      </c>
      <c r="I23" s="219" t="s">
        <v>277</v>
      </c>
      <c r="J23" s="219" t="s">
        <v>277</v>
      </c>
      <c r="K23" s="98"/>
      <c r="L23" s="95"/>
      <c r="M23" s="96"/>
    </row>
    <row r="24" spans="1:13" ht="14.25">
      <c r="A24" s="225" t="s">
        <v>291</v>
      </c>
      <c r="B24" s="226">
        <v>20</v>
      </c>
      <c r="C24" s="225" t="s">
        <v>424</v>
      </c>
      <c r="D24" s="227" t="s">
        <v>277</v>
      </c>
      <c r="E24" s="227" t="s">
        <v>277</v>
      </c>
      <c r="F24" s="227" t="s">
        <v>285</v>
      </c>
      <c r="G24" s="227" t="s">
        <v>277</v>
      </c>
      <c r="H24" s="227" t="s">
        <v>277</v>
      </c>
      <c r="I24" s="227" t="s">
        <v>277</v>
      </c>
      <c r="J24" s="227" t="s">
        <v>277</v>
      </c>
      <c r="K24" s="228" t="s">
        <v>292</v>
      </c>
      <c r="L24" s="229"/>
      <c r="M24" s="216"/>
    </row>
    <row r="25" spans="1:13" ht="14.25">
      <c r="A25" s="225" t="s">
        <v>462</v>
      </c>
      <c r="B25" s="226">
        <v>45</v>
      </c>
      <c r="C25" s="225" t="s">
        <v>451</v>
      </c>
      <c r="D25" s="227" t="s">
        <v>277</v>
      </c>
      <c r="E25" s="227" t="s">
        <v>277</v>
      </c>
      <c r="F25" s="227" t="s">
        <v>277</v>
      </c>
      <c r="G25" s="227" t="s">
        <v>277</v>
      </c>
      <c r="H25" s="227" t="s">
        <v>285</v>
      </c>
      <c r="I25" s="227" t="s">
        <v>277</v>
      </c>
      <c r="J25" s="227" t="s">
        <v>277</v>
      </c>
      <c r="K25" s="228" t="s">
        <v>458</v>
      </c>
      <c r="L25" s="229"/>
      <c r="M25" s="216"/>
    </row>
    <row r="26" spans="1:13" ht="14.25">
      <c r="A26" s="225" t="s">
        <v>483</v>
      </c>
      <c r="B26" s="226">
        <v>75</v>
      </c>
      <c r="C26" s="225" t="s">
        <v>424</v>
      </c>
      <c r="D26" s="227" t="s">
        <v>280</v>
      </c>
      <c r="E26" s="227" t="s">
        <v>277</v>
      </c>
      <c r="F26" s="227" t="s">
        <v>277</v>
      </c>
      <c r="G26" s="227" t="s">
        <v>277</v>
      </c>
      <c r="H26" s="227" t="s">
        <v>280</v>
      </c>
      <c r="I26" s="227" t="s">
        <v>277</v>
      </c>
      <c r="J26" s="227" t="s">
        <v>277</v>
      </c>
      <c r="K26" s="228" t="s">
        <v>470</v>
      </c>
      <c r="L26" s="229"/>
      <c r="M26" s="216"/>
    </row>
    <row r="27" spans="1:13" ht="15" thickBot="1">
      <c r="A27" s="217" t="s">
        <v>484</v>
      </c>
      <c r="B27" s="220">
        <v>45</v>
      </c>
      <c r="C27" s="217" t="s">
        <v>451</v>
      </c>
      <c r="D27" s="221" t="s">
        <v>277</v>
      </c>
      <c r="E27" s="221" t="s">
        <v>277</v>
      </c>
      <c r="F27" s="221" t="s">
        <v>285</v>
      </c>
      <c r="G27" s="221" t="s">
        <v>277</v>
      </c>
      <c r="H27" s="221" t="s">
        <v>276</v>
      </c>
      <c r="I27" s="221" t="s">
        <v>277</v>
      </c>
      <c r="J27" s="221" t="s">
        <v>277</v>
      </c>
      <c r="K27" s="99" t="s">
        <v>458</v>
      </c>
      <c r="L27" s="100"/>
      <c r="M27" s="223"/>
    </row>
    <row r="28" spans="1:13" s="80" customFormat="1" ht="14.25">
      <c r="A28" s="222"/>
      <c r="B28" s="82"/>
      <c r="D28" s="82"/>
      <c r="E28" s="82"/>
      <c r="F28" s="82"/>
      <c r="G28" s="82"/>
      <c r="H28" s="82"/>
      <c r="I28" s="82"/>
      <c r="J28" s="82"/>
      <c r="K28" s="224"/>
      <c r="M28" s="40"/>
    </row>
    <row r="29" ht="14.25">
      <c r="A29" s="101"/>
    </row>
    <row r="30" spans="10:11" ht="14.25">
      <c r="J30" s="81"/>
      <c r="K30" s="40"/>
    </row>
    <row r="31" spans="10:11" ht="14.25">
      <c r="J31" s="81"/>
      <c r="K31" s="40"/>
    </row>
    <row r="32" spans="1:11" ht="15" thickBot="1">
      <c r="A32" s="39">
        <v>1</v>
      </c>
      <c r="B32" s="39">
        <v>2</v>
      </c>
      <c r="C32" s="39">
        <v>3</v>
      </c>
      <c r="D32" s="82" t="s">
        <v>428</v>
      </c>
      <c r="E32" s="82" t="s">
        <v>429</v>
      </c>
      <c r="F32" s="82" t="s">
        <v>430</v>
      </c>
      <c r="J32" s="81"/>
      <c r="K32" s="40"/>
    </row>
    <row r="33" spans="1:12" ht="15.75" thickBot="1">
      <c r="A33" s="77" t="s">
        <v>264</v>
      </c>
      <c r="B33" s="44" t="s">
        <v>125</v>
      </c>
      <c r="C33" s="102" t="s">
        <v>151</v>
      </c>
      <c r="D33" s="83" t="s">
        <v>142</v>
      </c>
      <c r="E33" s="83" t="s">
        <v>436</v>
      </c>
      <c r="F33" s="83" t="s">
        <v>437</v>
      </c>
      <c r="G33" s="43" t="s">
        <v>169</v>
      </c>
      <c r="H33" s="103"/>
      <c r="I33" s="103"/>
      <c r="J33" s="103"/>
      <c r="K33" s="103"/>
      <c r="L33" s="104"/>
    </row>
    <row r="34" spans="1:12" ht="15">
      <c r="A34" s="127"/>
      <c r="B34" s="47"/>
      <c r="C34" s="128"/>
      <c r="D34" s="129"/>
      <c r="E34" s="129"/>
      <c r="F34" s="129"/>
      <c r="G34" s="46"/>
      <c r="H34" s="130"/>
      <c r="I34" s="130"/>
      <c r="J34" s="130"/>
      <c r="K34" s="130"/>
      <c r="L34" s="131"/>
    </row>
    <row r="35" spans="1:12" ht="14.25">
      <c r="A35" s="126" t="s">
        <v>265</v>
      </c>
      <c r="B35" s="56">
        <v>10</v>
      </c>
      <c r="C35" s="105" t="s">
        <v>423</v>
      </c>
      <c r="D35" s="106" t="s">
        <v>283</v>
      </c>
      <c r="E35" s="106" t="s">
        <v>277</v>
      </c>
      <c r="F35" s="106" t="s">
        <v>277</v>
      </c>
      <c r="G35" s="49" t="s">
        <v>266</v>
      </c>
      <c r="H35" s="107"/>
      <c r="I35" s="107"/>
      <c r="J35" s="107"/>
      <c r="K35" s="107"/>
      <c r="L35" s="108"/>
    </row>
    <row r="36" spans="1:12" ht="14.25">
      <c r="A36" s="71" t="s">
        <v>268</v>
      </c>
      <c r="B36" s="50">
        <v>10</v>
      </c>
      <c r="C36" s="109" t="s">
        <v>424</v>
      </c>
      <c r="D36" s="110" t="s">
        <v>277</v>
      </c>
      <c r="E36" s="110" t="s">
        <v>283</v>
      </c>
      <c r="F36" s="110" t="s">
        <v>277</v>
      </c>
      <c r="G36" s="78" t="s">
        <v>269</v>
      </c>
      <c r="H36" s="111"/>
      <c r="I36" s="111"/>
      <c r="J36" s="111"/>
      <c r="K36" s="111"/>
      <c r="L36" s="112"/>
    </row>
    <row r="37" spans="1:12" ht="14.25">
      <c r="A37" s="79" t="s">
        <v>442</v>
      </c>
      <c r="B37" s="53">
        <v>20</v>
      </c>
      <c r="C37" s="113" t="s">
        <v>435</v>
      </c>
      <c r="D37" s="93" t="s">
        <v>283</v>
      </c>
      <c r="E37" s="93" t="s">
        <v>283</v>
      </c>
      <c r="F37" s="93" t="s">
        <v>277</v>
      </c>
      <c r="G37" s="52" t="s">
        <v>267</v>
      </c>
      <c r="H37" s="114"/>
      <c r="I37" s="114"/>
      <c r="J37" s="114"/>
      <c r="K37" s="114"/>
      <c r="L37" s="115"/>
    </row>
    <row r="38" spans="1:12" ht="14.25">
      <c r="A38" s="79" t="s">
        <v>231</v>
      </c>
      <c r="B38" s="53">
        <v>10</v>
      </c>
      <c r="C38" s="113" t="s">
        <v>451</v>
      </c>
      <c r="D38" s="93" t="s">
        <v>277</v>
      </c>
      <c r="E38" s="93" t="s">
        <v>277</v>
      </c>
      <c r="F38" s="93" t="s">
        <v>283</v>
      </c>
      <c r="G38" s="52" t="s">
        <v>440</v>
      </c>
      <c r="H38" s="114"/>
      <c r="I38" s="114"/>
      <c r="J38" s="114"/>
      <c r="K38" s="114"/>
      <c r="L38" s="115"/>
    </row>
    <row r="39" spans="1:12" ht="14.25">
      <c r="A39" s="79" t="s">
        <v>448</v>
      </c>
      <c r="B39" s="53">
        <v>0</v>
      </c>
      <c r="C39" s="113" t="s">
        <v>438</v>
      </c>
      <c r="D39" s="93" t="s">
        <v>283</v>
      </c>
      <c r="E39" s="93" t="s">
        <v>283</v>
      </c>
      <c r="F39" s="93" t="s">
        <v>283</v>
      </c>
      <c r="G39" s="117" t="s">
        <v>440</v>
      </c>
      <c r="H39" s="114"/>
      <c r="I39" s="114"/>
      <c r="J39" s="114"/>
      <c r="K39" s="116"/>
      <c r="L39" s="96"/>
    </row>
    <row r="40" spans="1:12" ht="14.25">
      <c r="A40" s="79" t="s">
        <v>449</v>
      </c>
      <c r="B40" s="53">
        <v>0</v>
      </c>
      <c r="C40" s="113" t="s">
        <v>424</v>
      </c>
      <c r="D40" s="93" t="s">
        <v>277</v>
      </c>
      <c r="E40" s="93" t="s">
        <v>439</v>
      </c>
      <c r="F40" s="93" t="s">
        <v>277</v>
      </c>
      <c r="G40" s="117" t="s">
        <v>441</v>
      </c>
      <c r="H40" s="114"/>
      <c r="I40" s="114"/>
      <c r="J40" s="114"/>
      <c r="K40" s="116"/>
      <c r="L40" s="96"/>
    </row>
    <row r="41" spans="1:12" ht="15" thickBot="1">
      <c r="A41" s="118" t="s">
        <v>450</v>
      </c>
      <c r="B41" s="119">
        <v>0</v>
      </c>
      <c r="C41" s="120" t="s">
        <v>424</v>
      </c>
      <c r="D41" s="121" t="s">
        <v>277</v>
      </c>
      <c r="E41" s="121" t="s">
        <v>283</v>
      </c>
      <c r="F41" s="121" t="s">
        <v>277</v>
      </c>
      <c r="G41" s="125" t="s">
        <v>269</v>
      </c>
      <c r="H41" s="122"/>
      <c r="I41" s="122"/>
      <c r="J41" s="122"/>
      <c r="K41" s="123"/>
      <c r="L41" s="124"/>
    </row>
  </sheetData>
  <sheetProtection/>
  <printOptions/>
  <pageMargins left="0.35" right="0.09375" top="0.625" bottom="0.19791666666666666" header="0.1875" footer="0.3"/>
  <pageSetup horizontalDpi="200" verticalDpi="200" orientation="landscape" paperSize="9" r:id="rId1"/>
  <headerFooter alignWithMargins="0">
    <oddHeader>&amp;L&amp;"Matura MT Script Capitals,Fett"&amp;16John Sinclair Abenteuerspiel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view="pageLayout" zoomScaleNormal="75" workbookViewId="0" topLeftCell="A19">
      <selection activeCell="C25" sqref="C25"/>
    </sheetView>
  </sheetViews>
  <sheetFormatPr defaultColWidth="12.57421875" defaultRowHeight="12.75"/>
  <cols>
    <col min="1" max="1" width="29.140625" style="2" customWidth="1"/>
    <col min="2" max="2" width="20.421875" style="2" customWidth="1"/>
    <col min="3" max="3" width="53.140625" style="20" customWidth="1"/>
    <col min="4" max="4" width="6.57421875" style="3" customWidth="1"/>
    <col min="5" max="16384" width="12.57421875" style="2" customWidth="1"/>
  </cols>
  <sheetData>
    <row r="1" ht="18.75">
      <c r="A1" s="1" t="s">
        <v>301</v>
      </c>
    </row>
    <row r="2" ht="19.5" thickBot="1">
      <c r="A2" s="1"/>
    </row>
    <row r="3" spans="1:4" ht="15.75" thickBot="1">
      <c r="A3" s="42" t="s">
        <v>167</v>
      </c>
      <c r="B3" s="42" t="s">
        <v>170</v>
      </c>
      <c r="C3" s="43" t="s">
        <v>169</v>
      </c>
      <c r="D3" s="5" t="s">
        <v>125</v>
      </c>
    </row>
    <row r="4" spans="1:4" ht="15">
      <c r="A4" s="45"/>
      <c r="B4" s="45"/>
      <c r="C4" s="46"/>
      <c r="D4" s="37"/>
    </row>
    <row r="5" spans="1:4" ht="15">
      <c r="A5" s="70" t="s">
        <v>302</v>
      </c>
      <c r="B5" s="70" t="s">
        <v>303</v>
      </c>
      <c r="C5" s="55" t="s">
        <v>30</v>
      </c>
      <c r="D5" s="11">
        <v>30</v>
      </c>
    </row>
    <row r="6" spans="1:4" ht="15">
      <c r="A6" s="66" t="s">
        <v>321</v>
      </c>
      <c r="B6" s="66" t="s">
        <v>322</v>
      </c>
      <c r="C6" s="20" t="s">
        <v>32</v>
      </c>
      <c r="D6" s="8">
        <v>30</v>
      </c>
    </row>
    <row r="7" spans="1:4" ht="15">
      <c r="A7" s="66" t="s">
        <v>216</v>
      </c>
      <c r="B7" s="66" t="s">
        <v>145</v>
      </c>
      <c r="C7" s="74" t="s">
        <v>54</v>
      </c>
      <c r="D7" s="8">
        <v>10</v>
      </c>
    </row>
    <row r="8" spans="1:4" ht="15">
      <c r="A8" s="66" t="s">
        <v>354</v>
      </c>
      <c r="B8" s="66" t="s">
        <v>145</v>
      </c>
      <c r="C8" s="74" t="s">
        <v>55</v>
      </c>
      <c r="D8" s="26">
        <v>20</v>
      </c>
    </row>
    <row r="9" spans="1:4" ht="15">
      <c r="A9" s="66" t="s">
        <v>304</v>
      </c>
      <c r="B9" s="66" t="s">
        <v>305</v>
      </c>
      <c r="C9" s="52" t="s">
        <v>31</v>
      </c>
      <c r="D9" s="8">
        <v>30</v>
      </c>
    </row>
    <row r="10" spans="1:4" ht="15">
      <c r="A10" s="66" t="s">
        <v>204</v>
      </c>
      <c r="B10" s="66" t="s">
        <v>148</v>
      </c>
      <c r="C10" s="74" t="s">
        <v>56</v>
      </c>
      <c r="D10" s="8">
        <v>10</v>
      </c>
    </row>
    <row r="11" spans="1:4" ht="15">
      <c r="A11" s="66" t="s">
        <v>0</v>
      </c>
      <c r="B11" s="66" t="s">
        <v>148</v>
      </c>
      <c r="C11" s="74" t="s">
        <v>57</v>
      </c>
      <c r="D11" s="26">
        <v>20</v>
      </c>
    </row>
    <row r="12" spans="1:4" ht="15">
      <c r="A12" s="66" t="s">
        <v>312</v>
      </c>
      <c r="B12" s="66" t="s">
        <v>136</v>
      </c>
      <c r="C12" s="74" t="s">
        <v>58</v>
      </c>
      <c r="D12" s="8">
        <v>10</v>
      </c>
    </row>
    <row r="13" spans="1:4" ht="15">
      <c r="A13" s="66" t="s">
        <v>355</v>
      </c>
      <c r="B13" s="66" t="s">
        <v>136</v>
      </c>
      <c r="C13" s="74" t="s">
        <v>59</v>
      </c>
      <c r="D13" s="26">
        <v>20</v>
      </c>
    </row>
    <row r="14" spans="1:4" ht="15">
      <c r="A14" s="66" t="s">
        <v>323</v>
      </c>
      <c r="B14" s="66" t="s">
        <v>311</v>
      </c>
      <c r="C14" s="52" t="s">
        <v>33</v>
      </c>
      <c r="D14" s="8">
        <v>10</v>
      </c>
    </row>
    <row r="15" spans="1:4" ht="15">
      <c r="A15" s="66" t="s">
        <v>331</v>
      </c>
      <c r="B15" s="66" t="s">
        <v>332</v>
      </c>
      <c r="C15" s="52" t="s">
        <v>34</v>
      </c>
      <c r="D15" s="8">
        <v>25</v>
      </c>
    </row>
    <row r="16" spans="1:4" ht="15">
      <c r="A16" s="66" t="s">
        <v>333</v>
      </c>
      <c r="B16" s="66" t="s">
        <v>307</v>
      </c>
      <c r="C16" s="74" t="s">
        <v>60</v>
      </c>
      <c r="D16" s="8">
        <v>30</v>
      </c>
    </row>
    <row r="17" spans="1:4" ht="15">
      <c r="A17" s="66" t="s">
        <v>353</v>
      </c>
      <c r="B17" s="66" t="s">
        <v>141</v>
      </c>
      <c r="C17" s="74" t="s">
        <v>61</v>
      </c>
      <c r="D17" s="8">
        <v>20</v>
      </c>
    </row>
    <row r="18" spans="1:4" ht="15">
      <c r="A18" s="66" t="s">
        <v>361</v>
      </c>
      <c r="B18" s="66" t="s">
        <v>362</v>
      </c>
      <c r="C18" s="52" t="s">
        <v>35</v>
      </c>
      <c r="D18" s="8">
        <v>3</v>
      </c>
    </row>
    <row r="19" spans="1:4" ht="15">
      <c r="A19" s="66" t="s">
        <v>363</v>
      </c>
      <c r="B19" s="66" t="s">
        <v>362</v>
      </c>
      <c r="C19" s="52" t="s">
        <v>36</v>
      </c>
      <c r="D19" s="26">
        <v>3</v>
      </c>
    </row>
    <row r="20" spans="1:4" ht="15">
      <c r="A20" s="66" t="s">
        <v>364</v>
      </c>
      <c r="B20" s="66" t="s">
        <v>362</v>
      </c>
      <c r="C20" s="52" t="s">
        <v>37</v>
      </c>
      <c r="D20" s="26">
        <v>3</v>
      </c>
    </row>
    <row r="21" spans="1:4" ht="15">
      <c r="A21" s="66" t="s">
        <v>367</v>
      </c>
      <c r="B21" s="66" t="s">
        <v>368</v>
      </c>
      <c r="C21" s="52" t="s">
        <v>77</v>
      </c>
      <c r="D21" s="8">
        <v>12</v>
      </c>
    </row>
    <row r="22" spans="1:4" ht="15">
      <c r="A22" s="66" t="s">
        <v>371</v>
      </c>
      <c r="B22" s="66" t="s">
        <v>368</v>
      </c>
      <c r="C22" s="52" t="s">
        <v>78</v>
      </c>
      <c r="D22" s="8">
        <v>20</v>
      </c>
    </row>
    <row r="23" spans="1:4" ht="15">
      <c r="A23" s="66" t="s">
        <v>206</v>
      </c>
      <c r="B23" s="66" t="s">
        <v>141</v>
      </c>
      <c r="C23" s="74" t="s">
        <v>487</v>
      </c>
      <c r="D23" s="8">
        <v>10</v>
      </c>
    </row>
    <row r="24" spans="1:4" ht="15">
      <c r="A24" s="66" t="s">
        <v>356</v>
      </c>
      <c r="B24" s="66" t="s">
        <v>141</v>
      </c>
      <c r="C24" s="74" t="s">
        <v>488</v>
      </c>
      <c r="D24" s="26">
        <v>20</v>
      </c>
    </row>
    <row r="25" spans="1:4" ht="15">
      <c r="A25" s="66" t="s">
        <v>313</v>
      </c>
      <c r="B25" s="66" t="s">
        <v>307</v>
      </c>
      <c r="C25" s="74" t="s">
        <v>62</v>
      </c>
      <c r="D25" s="8">
        <v>20</v>
      </c>
    </row>
    <row r="26" spans="1:4" ht="15">
      <c r="A26" s="66" t="s">
        <v>314</v>
      </c>
      <c r="B26" s="66" t="s">
        <v>309</v>
      </c>
      <c r="C26" s="74" t="s">
        <v>63</v>
      </c>
      <c r="D26" s="8">
        <v>20</v>
      </c>
    </row>
    <row r="27" spans="1:4" ht="15">
      <c r="A27" s="66" t="s">
        <v>208</v>
      </c>
      <c r="B27" s="66" t="s">
        <v>144</v>
      </c>
      <c r="C27" s="74" t="s">
        <v>64</v>
      </c>
      <c r="D27" s="8">
        <v>10</v>
      </c>
    </row>
    <row r="28" spans="1:4" ht="15">
      <c r="A28" s="66" t="s">
        <v>357</v>
      </c>
      <c r="B28" s="66" t="s">
        <v>144</v>
      </c>
      <c r="C28" s="74" t="s">
        <v>65</v>
      </c>
      <c r="D28" s="26">
        <v>20</v>
      </c>
    </row>
    <row r="29" spans="1:4" ht="15">
      <c r="A29" s="66" t="s">
        <v>344</v>
      </c>
      <c r="B29" s="66" t="s">
        <v>130</v>
      </c>
      <c r="C29" s="52" t="s">
        <v>38</v>
      </c>
      <c r="D29" s="8">
        <v>10</v>
      </c>
    </row>
    <row r="30" spans="1:4" ht="15">
      <c r="A30" s="66" t="s">
        <v>343</v>
      </c>
      <c r="B30" s="66" t="s">
        <v>144</v>
      </c>
      <c r="C30" s="52" t="s">
        <v>39</v>
      </c>
      <c r="D30" s="8">
        <v>10</v>
      </c>
    </row>
    <row r="31" spans="1:4" ht="15">
      <c r="A31" s="66" t="s">
        <v>345</v>
      </c>
      <c r="B31" s="66" t="s">
        <v>134</v>
      </c>
      <c r="C31" s="52" t="s">
        <v>40</v>
      </c>
      <c r="D31" s="8">
        <v>10</v>
      </c>
    </row>
    <row r="32" spans="1:4" ht="15">
      <c r="A32" s="66" t="s">
        <v>316</v>
      </c>
      <c r="B32" s="66" t="s">
        <v>303</v>
      </c>
      <c r="C32" s="52" t="s">
        <v>87</v>
      </c>
      <c r="D32" s="8">
        <v>20</v>
      </c>
    </row>
    <row r="33" spans="1:4" ht="15">
      <c r="A33" s="66" t="s">
        <v>471</v>
      </c>
      <c r="B33" s="66" t="s">
        <v>334</v>
      </c>
      <c r="C33" s="52" t="s">
        <v>41</v>
      </c>
      <c r="D33" s="8">
        <v>20</v>
      </c>
    </row>
    <row r="34" spans="1:4" ht="15">
      <c r="A34" s="66" t="s">
        <v>27</v>
      </c>
      <c r="B34" s="66" t="s">
        <v>334</v>
      </c>
      <c r="C34" s="52" t="s">
        <v>42</v>
      </c>
      <c r="D34" s="8">
        <v>20</v>
      </c>
    </row>
    <row r="35" spans="1:4" ht="15">
      <c r="A35" s="66" t="s">
        <v>28</v>
      </c>
      <c r="B35" s="66" t="s">
        <v>334</v>
      </c>
      <c r="C35" s="52" t="s">
        <v>43</v>
      </c>
      <c r="D35" s="8">
        <v>20</v>
      </c>
    </row>
    <row r="36" spans="1:4" ht="15">
      <c r="A36" s="66" t="s">
        <v>29</v>
      </c>
      <c r="B36" s="66" t="s">
        <v>334</v>
      </c>
      <c r="C36" s="52" t="s">
        <v>44</v>
      </c>
      <c r="D36" s="8">
        <v>20</v>
      </c>
    </row>
    <row r="37" spans="1:4" ht="15">
      <c r="A37" s="66" t="s">
        <v>219</v>
      </c>
      <c r="B37" s="66" t="s">
        <v>330</v>
      </c>
      <c r="C37" s="52" t="s">
        <v>45</v>
      </c>
      <c r="D37" s="8">
        <v>5</v>
      </c>
    </row>
    <row r="38" spans="1:4" ht="15">
      <c r="A38" s="66" t="s">
        <v>189</v>
      </c>
      <c r="B38" s="66" t="s">
        <v>330</v>
      </c>
      <c r="C38" s="52" t="s">
        <v>46</v>
      </c>
      <c r="D38" s="8">
        <v>5</v>
      </c>
    </row>
    <row r="39" spans="1:4" ht="15">
      <c r="A39" s="66" t="s">
        <v>186</v>
      </c>
      <c r="B39" s="66" t="s">
        <v>330</v>
      </c>
      <c r="C39" s="52" t="s">
        <v>48</v>
      </c>
      <c r="D39" s="8">
        <v>5</v>
      </c>
    </row>
    <row r="40" spans="1:4" ht="15">
      <c r="A40" s="66" t="s">
        <v>202</v>
      </c>
      <c r="B40" s="66" t="s">
        <v>330</v>
      </c>
      <c r="C40" s="52" t="s">
        <v>47</v>
      </c>
      <c r="D40" s="8">
        <v>5</v>
      </c>
    </row>
    <row r="41" spans="1:4" ht="15">
      <c r="A41" s="66" t="s">
        <v>365</v>
      </c>
      <c r="B41" s="66" t="s">
        <v>366</v>
      </c>
      <c r="C41" s="52" t="s">
        <v>75</v>
      </c>
      <c r="D41" s="8">
        <v>12</v>
      </c>
    </row>
    <row r="42" spans="1:4" ht="15">
      <c r="A42" s="66" t="s">
        <v>370</v>
      </c>
      <c r="B42" s="66" t="s">
        <v>366</v>
      </c>
      <c r="C42" s="52" t="s">
        <v>76</v>
      </c>
      <c r="D42" s="8">
        <v>20</v>
      </c>
    </row>
    <row r="43" spans="1:4" ht="15">
      <c r="A43" s="66" t="s">
        <v>211</v>
      </c>
      <c r="B43" s="66" t="s">
        <v>335</v>
      </c>
      <c r="C43" s="52" t="s">
        <v>49</v>
      </c>
      <c r="D43" s="8">
        <v>10</v>
      </c>
    </row>
    <row r="44" spans="1:4" ht="15">
      <c r="A44" s="67" t="s">
        <v>197</v>
      </c>
      <c r="B44" s="66" t="s">
        <v>336</v>
      </c>
      <c r="C44" s="74" t="s">
        <v>66</v>
      </c>
      <c r="D44" s="8">
        <v>10</v>
      </c>
    </row>
    <row r="45" spans="1:4" ht="15">
      <c r="A45" s="67" t="s">
        <v>185</v>
      </c>
      <c r="B45" s="66" t="s">
        <v>330</v>
      </c>
      <c r="C45" s="52" t="s">
        <v>52</v>
      </c>
      <c r="D45" s="8">
        <v>5</v>
      </c>
    </row>
    <row r="46" spans="1:4" ht="15">
      <c r="A46" s="67" t="s">
        <v>306</v>
      </c>
      <c r="B46" s="66" t="s">
        <v>307</v>
      </c>
      <c r="C46" s="52" t="s">
        <v>50</v>
      </c>
      <c r="D46" s="8">
        <v>30</v>
      </c>
    </row>
    <row r="47" spans="1:4" ht="15">
      <c r="A47" s="67" t="s">
        <v>308</v>
      </c>
      <c r="B47" s="66" t="s">
        <v>309</v>
      </c>
      <c r="C47" s="52" t="s">
        <v>51</v>
      </c>
      <c r="D47" s="8">
        <v>30</v>
      </c>
    </row>
    <row r="48" spans="1:4" ht="15">
      <c r="A48" s="67" t="s">
        <v>188</v>
      </c>
      <c r="B48" s="66" t="s">
        <v>330</v>
      </c>
      <c r="C48" s="52" t="s">
        <v>337</v>
      </c>
      <c r="D48" s="8">
        <v>5</v>
      </c>
    </row>
    <row r="49" spans="1:4" ht="15">
      <c r="A49" s="67" t="s">
        <v>193</v>
      </c>
      <c r="B49" s="66" t="s">
        <v>139</v>
      </c>
      <c r="C49" s="74" t="s">
        <v>67</v>
      </c>
      <c r="D49" s="8">
        <v>10</v>
      </c>
    </row>
    <row r="50" spans="1:4" ht="15">
      <c r="A50" s="66" t="s">
        <v>358</v>
      </c>
      <c r="B50" s="66" t="s">
        <v>139</v>
      </c>
      <c r="C50" s="74" t="s">
        <v>68</v>
      </c>
      <c r="D50" s="26">
        <v>20</v>
      </c>
    </row>
    <row r="51" spans="1:4" ht="15">
      <c r="A51" s="67" t="s">
        <v>338</v>
      </c>
      <c r="B51" s="66" t="s">
        <v>330</v>
      </c>
      <c r="C51" s="52" t="s">
        <v>53</v>
      </c>
      <c r="D51" s="8">
        <v>5</v>
      </c>
    </row>
    <row r="52" spans="1:4" ht="15">
      <c r="A52" s="67" t="s">
        <v>346</v>
      </c>
      <c r="B52" s="66" t="s">
        <v>347</v>
      </c>
      <c r="C52" s="74" t="s">
        <v>69</v>
      </c>
      <c r="D52" s="8">
        <v>10</v>
      </c>
    </row>
    <row r="53" spans="1:4" ht="15">
      <c r="A53" s="67" t="s">
        <v>348</v>
      </c>
      <c r="B53" s="66" t="s">
        <v>139</v>
      </c>
      <c r="C53" s="74" t="s">
        <v>70</v>
      </c>
      <c r="D53" s="8">
        <v>20</v>
      </c>
    </row>
    <row r="54" spans="1:4" ht="15">
      <c r="A54" s="66" t="s">
        <v>349</v>
      </c>
      <c r="B54" s="66" t="s">
        <v>148</v>
      </c>
      <c r="C54" s="74" t="s">
        <v>71</v>
      </c>
      <c r="D54" s="8">
        <v>10</v>
      </c>
    </row>
    <row r="55" spans="1:4" ht="15">
      <c r="A55" s="66" t="s">
        <v>350</v>
      </c>
      <c r="B55" s="66" t="s">
        <v>145</v>
      </c>
      <c r="C55" s="74" t="s">
        <v>72</v>
      </c>
      <c r="D55" s="8">
        <v>10</v>
      </c>
    </row>
    <row r="56" spans="1:4" ht="15">
      <c r="A56" s="66" t="s">
        <v>351</v>
      </c>
      <c r="B56" s="66" t="s">
        <v>352</v>
      </c>
      <c r="C56" s="74" t="s">
        <v>73</v>
      </c>
      <c r="D56" s="8">
        <v>10</v>
      </c>
    </row>
    <row r="57" spans="1:4" ht="15">
      <c r="A57" s="66" t="s">
        <v>129</v>
      </c>
      <c r="B57" s="66" t="s">
        <v>339</v>
      </c>
      <c r="C57" s="52" t="s">
        <v>340</v>
      </c>
      <c r="D57" s="8">
        <v>30</v>
      </c>
    </row>
    <row r="58" spans="1:4" ht="15">
      <c r="A58" s="66" t="s">
        <v>341</v>
      </c>
      <c r="B58" s="66" t="s">
        <v>309</v>
      </c>
      <c r="C58" s="74" t="s">
        <v>74</v>
      </c>
      <c r="D58" s="8">
        <v>30</v>
      </c>
    </row>
    <row r="59" spans="1:4" ht="15">
      <c r="A59" s="66" t="s">
        <v>369</v>
      </c>
      <c r="B59" s="66" t="s">
        <v>290</v>
      </c>
      <c r="C59" s="52" t="s">
        <v>79</v>
      </c>
      <c r="D59" s="8">
        <v>12</v>
      </c>
    </row>
    <row r="60" spans="1:4" ht="15">
      <c r="A60" s="66" t="s">
        <v>372</v>
      </c>
      <c r="B60" s="66" t="s">
        <v>290</v>
      </c>
      <c r="C60" s="52" t="s">
        <v>80</v>
      </c>
      <c r="D60" s="8">
        <v>20</v>
      </c>
    </row>
    <row r="61" spans="1:4" ht="15">
      <c r="A61" s="66" t="s">
        <v>324</v>
      </c>
      <c r="B61" s="66" t="s">
        <v>325</v>
      </c>
      <c r="C61" s="74" t="s">
        <v>81</v>
      </c>
      <c r="D61" s="8">
        <v>20</v>
      </c>
    </row>
    <row r="62" spans="1:4" ht="15">
      <c r="A62" s="66" t="s">
        <v>181</v>
      </c>
      <c r="B62" s="66" t="s">
        <v>330</v>
      </c>
      <c r="C62" s="52" t="s">
        <v>82</v>
      </c>
      <c r="D62" s="8">
        <v>10</v>
      </c>
    </row>
    <row r="63" spans="1:4" ht="15">
      <c r="A63" s="66" t="s">
        <v>315</v>
      </c>
      <c r="B63" s="66" t="s">
        <v>130</v>
      </c>
      <c r="C63" s="74" t="s">
        <v>83</v>
      </c>
      <c r="D63" s="8">
        <v>10</v>
      </c>
    </row>
    <row r="64" spans="1:4" ht="15">
      <c r="A64" s="66" t="s">
        <v>359</v>
      </c>
      <c r="B64" s="66" t="s">
        <v>130</v>
      </c>
      <c r="C64" s="74" t="s">
        <v>84</v>
      </c>
      <c r="D64" s="26">
        <v>20</v>
      </c>
    </row>
    <row r="65" spans="1:4" ht="15">
      <c r="A65" s="66" t="s">
        <v>326</v>
      </c>
      <c r="B65" s="66" t="s">
        <v>307</v>
      </c>
      <c r="C65" s="52" t="s">
        <v>85</v>
      </c>
      <c r="D65" s="8">
        <v>20</v>
      </c>
    </row>
    <row r="66" spans="1:4" ht="15">
      <c r="A66" s="66" t="s">
        <v>317</v>
      </c>
      <c r="B66" s="66" t="s">
        <v>311</v>
      </c>
      <c r="C66" s="52" t="s">
        <v>86</v>
      </c>
      <c r="D66" s="8">
        <v>20</v>
      </c>
    </row>
    <row r="67" spans="1:4" ht="15">
      <c r="A67" s="66" t="s">
        <v>213</v>
      </c>
      <c r="B67" s="66" t="s">
        <v>134</v>
      </c>
      <c r="C67" s="74" t="s">
        <v>88</v>
      </c>
      <c r="D67" s="8">
        <v>10</v>
      </c>
    </row>
    <row r="68" spans="1:4" ht="15">
      <c r="A68" s="66" t="s">
        <v>360</v>
      </c>
      <c r="B68" s="66" t="s">
        <v>134</v>
      </c>
      <c r="C68" s="74" t="s">
        <v>89</v>
      </c>
      <c r="D68" s="26">
        <v>20</v>
      </c>
    </row>
    <row r="69" spans="1:4" ht="15">
      <c r="A69" s="66" t="s">
        <v>310</v>
      </c>
      <c r="B69" s="66" t="s">
        <v>311</v>
      </c>
      <c r="C69" s="52" t="s">
        <v>90</v>
      </c>
      <c r="D69" s="8">
        <v>30</v>
      </c>
    </row>
    <row r="70" spans="1:4" ht="15">
      <c r="A70" s="66" t="s">
        <v>327</v>
      </c>
      <c r="B70" s="66" t="s">
        <v>328</v>
      </c>
      <c r="C70" s="74" t="s">
        <v>91</v>
      </c>
      <c r="D70" s="8">
        <v>20</v>
      </c>
    </row>
    <row r="71" spans="1:4" ht="15">
      <c r="A71" s="66" t="s">
        <v>485</v>
      </c>
      <c r="B71" s="66" t="s">
        <v>330</v>
      </c>
      <c r="C71" s="52" t="s">
        <v>486</v>
      </c>
      <c r="D71" s="8">
        <v>30</v>
      </c>
    </row>
    <row r="72" spans="1:4" ht="15">
      <c r="A72" s="66" t="s">
        <v>319</v>
      </c>
      <c r="B72" s="66" t="s">
        <v>320</v>
      </c>
      <c r="C72" s="52" t="s">
        <v>92</v>
      </c>
      <c r="D72" s="8">
        <v>10</v>
      </c>
    </row>
    <row r="73" spans="1:4" ht="15">
      <c r="A73" s="66" t="s">
        <v>329</v>
      </c>
      <c r="B73" s="66" t="s">
        <v>330</v>
      </c>
      <c r="C73" s="52" t="s">
        <v>93</v>
      </c>
      <c r="D73" s="8">
        <v>15</v>
      </c>
    </row>
    <row r="74" spans="1:4" ht="15">
      <c r="A74" s="66" t="s">
        <v>318</v>
      </c>
      <c r="B74" s="66" t="s">
        <v>305</v>
      </c>
      <c r="C74" s="52" t="s">
        <v>94</v>
      </c>
      <c r="D74" s="8">
        <v>20</v>
      </c>
    </row>
    <row r="75" spans="1:4" ht="15">
      <c r="A75" s="21" t="s">
        <v>1</v>
      </c>
      <c r="B75" s="21" t="s">
        <v>130</v>
      </c>
      <c r="C75" s="69" t="s">
        <v>97</v>
      </c>
      <c r="D75" s="8">
        <v>15</v>
      </c>
    </row>
    <row r="76" spans="1:4" ht="15">
      <c r="A76" s="21" t="s">
        <v>4</v>
      </c>
      <c r="B76" s="21" t="s">
        <v>141</v>
      </c>
      <c r="C76" s="69" t="s">
        <v>98</v>
      </c>
      <c r="D76" s="8">
        <v>15</v>
      </c>
    </row>
    <row r="77" spans="1:4" ht="15">
      <c r="A77" s="21" t="s">
        <v>7</v>
      </c>
      <c r="B77" s="21" t="s">
        <v>131</v>
      </c>
      <c r="C77" s="69" t="s">
        <v>101</v>
      </c>
      <c r="D77" s="8">
        <v>30</v>
      </c>
    </row>
    <row r="78" spans="1:4" ht="15">
      <c r="A78" s="21" t="s">
        <v>8</v>
      </c>
      <c r="B78" s="21" t="s">
        <v>134</v>
      </c>
      <c r="C78" s="69" t="s">
        <v>102</v>
      </c>
      <c r="D78" s="8">
        <v>15</v>
      </c>
    </row>
    <row r="79" spans="1:4" ht="15">
      <c r="A79" s="21" t="s">
        <v>5</v>
      </c>
      <c r="B79" s="21" t="s">
        <v>144</v>
      </c>
      <c r="C79" s="69" t="s">
        <v>99</v>
      </c>
      <c r="D79" s="8">
        <v>15</v>
      </c>
    </row>
    <row r="80" spans="1:4" ht="15">
      <c r="A80" s="21" t="s">
        <v>9</v>
      </c>
      <c r="B80" s="21" t="s">
        <v>136</v>
      </c>
      <c r="C80" s="69" t="s">
        <v>103</v>
      </c>
      <c r="D80" s="8">
        <v>15</v>
      </c>
    </row>
    <row r="81" spans="1:4" ht="15">
      <c r="A81" s="21" t="s">
        <v>2</v>
      </c>
      <c r="B81" s="21" t="s">
        <v>133</v>
      </c>
      <c r="C81" s="69" t="s">
        <v>96</v>
      </c>
      <c r="D81" s="8">
        <v>30</v>
      </c>
    </row>
    <row r="82" spans="1:4" ht="15">
      <c r="A82" s="21" t="s">
        <v>10</v>
      </c>
      <c r="B82" s="21" t="s">
        <v>139</v>
      </c>
      <c r="C82" s="69" t="s">
        <v>104</v>
      </c>
      <c r="D82" s="8">
        <v>15</v>
      </c>
    </row>
    <row r="83" spans="1:4" ht="15">
      <c r="A83" s="21" t="s">
        <v>12</v>
      </c>
      <c r="B83" s="21" t="s">
        <v>142</v>
      </c>
      <c r="C83" s="69" t="s">
        <v>105</v>
      </c>
      <c r="D83" s="8">
        <v>30</v>
      </c>
    </row>
    <row r="84" spans="1:4" ht="15">
      <c r="A84" s="21" t="s">
        <v>11</v>
      </c>
      <c r="B84" s="21" t="s">
        <v>145</v>
      </c>
      <c r="C84" s="69" t="s">
        <v>106</v>
      </c>
      <c r="D84" s="8">
        <v>15</v>
      </c>
    </row>
    <row r="85" spans="1:4" ht="15">
      <c r="A85" s="21" t="s">
        <v>3</v>
      </c>
      <c r="B85" s="21" t="s">
        <v>156</v>
      </c>
      <c r="C85" s="69" t="s">
        <v>95</v>
      </c>
      <c r="D85" s="8">
        <v>30</v>
      </c>
    </row>
    <row r="86" spans="1:4" ht="15">
      <c r="A86" s="21" t="s">
        <v>6</v>
      </c>
      <c r="B86" s="21" t="s">
        <v>147</v>
      </c>
      <c r="C86" s="69" t="s">
        <v>100</v>
      </c>
      <c r="D86" s="8">
        <v>30</v>
      </c>
    </row>
    <row r="87" spans="1:4" ht="15">
      <c r="A87" s="21" t="s">
        <v>13</v>
      </c>
      <c r="B87" s="23" t="s">
        <v>148</v>
      </c>
      <c r="C87" s="69" t="s">
        <v>107</v>
      </c>
      <c r="D87" s="8">
        <v>15</v>
      </c>
    </row>
    <row r="88" spans="1:4" ht="15">
      <c r="A88" s="21" t="s">
        <v>14</v>
      </c>
      <c r="B88" s="21" t="s">
        <v>130</v>
      </c>
      <c r="C88" s="69" t="s">
        <v>108</v>
      </c>
      <c r="D88" s="26">
        <v>75</v>
      </c>
    </row>
    <row r="89" spans="1:4" ht="15">
      <c r="A89" s="21" t="s">
        <v>15</v>
      </c>
      <c r="B89" s="21" t="s">
        <v>141</v>
      </c>
      <c r="C89" s="69" t="s">
        <v>109</v>
      </c>
      <c r="D89" s="8">
        <v>75</v>
      </c>
    </row>
    <row r="90" spans="1:4" ht="15">
      <c r="A90" s="21" t="s">
        <v>17</v>
      </c>
      <c r="B90" s="21" t="s">
        <v>131</v>
      </c>
      <c r="C90" s="69" t="s">
        <v>110</v>
      </c>
      <c r="D90" s="8">
        <v>150</v>
      </c>
    </row>
    <row r="91" spans="1:4" ht="15">
      <c r="A91" s="21" t="s">
        <v>16</v>
      </c>
      <c r="B91" s="21" t="s">
        <v>134</v>
      </c>
      <c r="C91" s="69" t="s">
        <v>111</v>
      </c>
      <c r="D91" s="8">
        <v>75</v>
      </c>
    </row>
    <row r="92" spans="1:4" ht="15">
      <c r="A92" s="21" t="s">
        <v>18</v>
      </c>
      <c r="B92" s="21" t="s">
        <v>144</v>
      </c>
      <c r="C92" s="69" t="s">
        <v>112</v>
      </c>
      <c r="D92" s="8">
        <v>75</v>
      </c>
    </row>
    <row r="93" spans="1:4" ht="15">
      <c r="A93" s="21" t="s">
        <v>19</v>
      </c>
      <c r="B93" s="21" t="s">
        <v>136</v>
      </c>
      <c r="C93" s="69" t="s">
        <v>113</v>
      </c>
      <c r="D93" s="8">
        <v>75</v>
      </c>
    </row>
    <row r="94" spans="1:4" ht="15">
      <c r="A94" s="21" t="s">
        <v>20</v>
      </c>
      <c r="B94" s="21" t="s">
        <v>133</v>
      </c>
      <c r="C94" s="69" t="s">
        <v>114</v>
      </c>
      <c r="D94" s="8">
        <v>150</v>
      </c>
    </row>
    <row r="95" spans="1:4" ht="15">
      <c r="A95" s="21" t="s">
        <v>25</v>
      </c>
      <c r="B95" s="21" t="s">
        <v>139</v>
      </c>
      <c r="C95" s="69" t="s">
        <v>115</v>
      </c>
      <c r="D95" s="8">
        <v>75</v>
      </c>
    </row>
    <row r="96" spans="1:4" ht="15">
      <c r="A96" s="21" t="s">
        <v>21</v>
      </c>
      <c r="B96" s="21" t="s">
        <v>142</v>
      </c>
      <c r="C96" s="69" t="s">
        <v>116</v>
      </c>
      <c r="D96" s="8">
        <v>150</v>
      </c>
    </row>
    <row r="97" spans="1:4" ht="15">
      <c r="A97" s="21" t="s">
        <v>22</v>
      </c>
      <c r="B97" s="21" t="s">
        <v>145</v>
      </c>
      <c r="C97" s="69" t="s">
        <v>117</v>
      </c>
      <c r="D97" s="8">
        <v>75</v>
      </c>
    </row>
    <row r="98" spans="1:4" ht="15">
      <c r="A98" s="21" t="s">
        <v>23</v>
      </c>
      <c r="B98" s="21" t="s">
        <v>156</v>
      </c>
      <c r="C98" s="69" t="s">
        <v>118</v>
      </c>
      <c r="D98" s="8">
        <v>150</v>
      </c>
    </row>
    <row r="99" spans="1:4" ht="15">
      <c r="A99" s="21" t="s">
        <v>24</v>
      </c>
      <c r="B99" s="21" t="s">
        <v>147</v>
      </c>
      <c r="C99" s="69" t="s">
        <v>119</v>
      </c>
      <c r="D99" s="8">
        <v>150</v>
      </c>
    </row>
    <row r="100" spans="1:4" ht="15">
      <c r="A100" s="21" t="s">
        <v>26</v>
      </c>
      <c r="B100" s="21" t="s">
        <v>148</v>
      </c>
      <c r="C100" s="69" t="s">
        <v>120</v>
      </c>
      <c r="D100" s="8">
        <v>75</v>
      </c>
    </row>
    <row r="101" spans="1:4" ht="15">
      <c r="A101" s="21" t="s">
        <v>472</v>
      </c>
      <c r="B101" s="21" t="s">
        <v>473</v>
      </c>
      <c r="C101" s="69" t="s">
        <v>474</v>
      </c>
      <c r="D101" s="8">
        <v>75</v>
      </c>
    </row>
    <row r="102" spans="1:4" ht="15.75" thickBot="1">
      <c r="A102" s="12"/>
      <c r="B102" s="12"/>
      <c r="C102" s="68"/>
      <c r="D102" s="13"/>
    </row>
  </sheetData>
  <sheetProtection/>
  <printOptions/>
  <pageMargins left="0.18" right="0.16" top="0.7083333333333334" bottom="0.1968503937007874" header="0.31496062992125984" footer="0.31496062992125984"/>
  <pageSetup horizontalDpi="200" verticalDpi="200" orientation="landscape" paperSize="9" r:id="rId1"/>
  <headerFooter alignWithMargins="0">
    <oddHeader>&amp;L&amp;"Matura MT Script Capitals,Standard"&amp;16John Sinclair Abenteuerspiel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1:AN27"/>
  <sheetViews>
    <sheetView zoomScale="75" zoomScaleNormal="75" zoomScalePageLayoutView="0" workbookViewId="0" topLeftCell="A4">
      <pane xSplit="1" topLeftCell="B1" activePane="topRight" state="frozen"/>
      <selection pane="topLeft" activeCell="A7" sqref="A7"/>
      <selection pane="topRight" activeCell="R34" sqref="R34"/>
    </sheetView>
  </sheetViews>
  <sheetFormatPr defaultColWidth="11.421875" defaultRowHeight="12.75"/>
  <cols>
    <col min="1" max="1" width="34.421875" style="0" customWidth="1"/>
    <col min="2" max="53" width="3.7109375" style="0" customWidth="1"/>
  </cols>
  <sheetData>
    <row r="11" spans="1:40" ht="13.5" thickBot="1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  <c r="H11">
        <v>8</v>
      </c>
      <c r="I11">
        <v>9</v>
      </c>
      <c r="J11">
        <v>10</v>
      </c>
      <c r="K11">
        <v>11</v>
      </c>
      <c r="L11">
        <v>12</v>
      </c>
      <c r="M11">
        <v>13</v>
      </c>
      <c r="N11">
        <v>14</v>
      </c>
      <c r="O11">
        <v>15</v>
      </c>
      <c r="P11">
        <v>16</v>
      </c>
      <c r="Q11">
        <v>17</v>
      </c>
      <c r="R11">
        <v>18</v>
      </c>
      <c r="S11">
        <v>19</v>
      </c>
      <c r="T11">
        <v>20</v>
      </c>
      <c r="U11">
        <v>21</v>
      </c>
      <c r="V11">
        <v>22</v>
      </c>
      <c r="W11">
        <v>23</v>
      </c>
      <c r="X11">
        <v>24</v>
      </c>
      <c r="Y11">
        <v>25</v>
      </c>
      <c r="Z11">
        <v>26</v>
      </c>
      <c r="AA11">
        <v>27</v>
      </c>
      <c r="AB11">
        <v>28</v>
      </c>
      <c r="AC11">
        <v>29</v>
      </c>
      <c r="AD11">
        <v>30</v>
      </c>
      <c r="AE11">
        <v>31</v>
      </c>
      <c r="AF11">
        <v>32</v>
      </c>
      <c r="AG11">
        <v>33</v>
      </c>
      <c r="AH11">
        <v>34</v>
      </c>
      <c r="AI11">
        <v>35</v>
      </c>
      <c r="AJ11">
        <v>36</v>
      </c>
      <c r="AK11">
        <v>37</v>
      </c>
      <c r="AL11">
        <v>38</v>
      </c>
      <c r="AM11">
        <v>39</v>
      </c>
      <c r="AN11">
        <v>40</v>
      </c>
    </row>
    <row r="12" spans="1:40" ht="13.5" thickBot="1">
      <c r="A12" s="138"/>
      <c r="B12" s="139" t="s">
        <v>130</v>
      </c>
      <c r="C12" s="140"/>
      <c r="D12" s="141"/>
      <c r="E12" s="139" t="s">
        <v>133</v>
      </c>
      <c r="F12" s="140"/>
      <c r="G12" s="141"/>
      <c r="H12" s="139" t="s">
        <v>156</v>
      </c>
      <c r="I12" s="140"/>
      <c r="J12" s="141"/>
      <c r="K12" s="139" t="s">
        <v>131</v>
      </c>
      <c r="L12" s="140"/>
      <c r="M12" s="141"/>
      <c r="N12" s="139" t="s">
        <v>134</v>
      </c>
      <c r="O12" s="140"/>
      <c r="P12" s="141"/>
      <c r="Q12" s="139" t="s">
        <v>444</v>
      </c>
      <c r="R12" s="140"/>
      <c r="S12" s="141"/>
      <c r="T12" s="139" t="s">
        <v>139</v>
      </c>
      <c r="U12" s="140"/>
      <c r="V12" s="141"/>
      <c r="W12" s="139" t="s">
        <v>142</v>
      </c>
      <c r="X12" s="140"/>
      <c r="Y12" s="141"/>
      <c r="Z12" s="139" t="s">
        <v>145</v>
      </c>
      <c r="AA12" s="140"/>
      <c r="AB12" s="141"/>
      <c r="AC12" s="139" t="s">
        <v>148</v>
      </c>
      <c r="AD12" s="140"/>
      <c r="AE12" s="141"/>
      <c r="AF12" s="139" t="s">
        <v>141</v>
      </c>
      <c r="AG12" s="140"/>
      <c r="AH12" s="141"/>
      <c r="AI12" s="139" t="s">
        <v>144</v>
      </c>
      <c r="AJ12" s="140"/>
      <c r="AK12" s="141"/>
      <c r="AL12" s="139" t="s">
        <v>147</v>
      </c>
      <c r="AM12" s="140"/>
      <c r="AN12" s="141"/>
    </row>
    <row r="13" spans="1:40" s="154" customFormat="1" ht="13.5" thickBot="1">
      <c r="A13" s="151"/>
      <c r="B13" s="151">
        <v>1</v>
      </c>
      <c r="C13" s="152">
        <v>2</v>
      </c>
      <c r="D13" s="153">
        <v>3</v>
      </c>
      <c r="E13" s="151">
        <v>1</v>
      </c>
      <c r="F13" s="152">
        <v>2</v>
      </c>
      <c r="G13" s="153">
        <v>3</v>
      </c>
      <c r="H13" s="151">
        <v>1</v>
      </c>
      <c r="I13" s="152">
        <v>2</v>
      </c>
      <c r="J13" s="153">
        <v>3</v>
      </c>
      <c r="K13" s="151">
        <v>1</v>
      </c>
      <c r="L13" s="152">
        <v>2</v>
      </c>
      <c r="M13" s="153">
        <v>3</v>
      </c>
      <c r="N13" s="151">
        <v>1</v>
      </c>
      <c r="O13" s="152">
        <v>2</v>
      </c>
      <c r="P13" s="153">
        <v>3</v>
      </c>
      <c r="Q13" s="151">
        <v>1</v>
      </c>
      <c r="R13" s="152">
        <v>2</v>
      </c>
      <c r="S13" s="153">
        <v>3</v>
      </c>
      <c r="T13" s="151">
        <v>1</v>
      </c>
      <c r="U13" s="152">
        <v>2</v>
      </c>
      <c r="V13" s="153">
        <v>3</v>
      </c>
      <c r="W13" s="151">
        <v>1</v>
      </c>
      <c r="X13" s="152">
        <v>2</v>
      </c>
      <c r="Y13" s="153">
        <v>3</v>
      </c>
      <c r="Z13" s="151">
        <v>1</v>
      </c>
      <c r="AA13" s="152">
        <v>2</v>
      </c>
      <c r="AB13" s="153">
        <v>3</v>
      </c>
      <c r="AC13" s="151">
        <v>1</v>
      </c>
      <c r="AD13" s="152">
        <v>2</v>
      </c>
      <c r="AE13" s="153">
        <v>3</v>
      </c>
      <c r="AF13" s="151">
        <v>1</v>
      </c>
      <c r="AG13" s="152">
        <v>2</v>
      </c>
      <c r="AH13" s="153">
        <v>3</v>
      </c>
      <c r="AI13" s="151">
        <v>1</v>
      </c>
      <c r="AJ13" s="152">
        <v>2</v>
      </c>
      <c r="AK13" s="153">
        <v>3</v>
      </c>
      <c r="AL13" s="151">
        <v>1</v>
      </c>
      <c r="AM13" s="152">
        <v>2</v>
      </c>
      <c r="AN13" s="153">
        <v>3</v>
      </c>
    </row>
    <row r="14" spans="1:40" ht="15">
      <c r="A14" s="135" t="s">
        <v>178</v>
      </c>
      <c r="B14" s="148"/>
      <c r="C14" s="149"/>
      <c r="D14" s="150"/>
      <c r="E14" s="148"/>
      <c r="F14" s="149"/>
      <c r="G14" s="150"/>
      <c r="H14" s="148"/>
      <c r="I14" s="149"/>
      <c r="J14" s="150"/>
      <c r="K14" s="148"/>
      <c r="L14" s="149"/>
      <c r="M14" s="150"/>
      <c r="N14" s="148"/>
      <c r="O14" s="149"/>
      <c r="P14" s="150"/>
      <c r="Q14" s="148"/>
      <c r="R14" s="149"/>
      <c r="S14" s="150"/>
      <c r="T14" s="148"/>
      <c r="U14" s="149"/>
      <c r="V14" s="150"/>
      <c r="W14" s="148"/>
      <c r="X14" s="149"/>
      <c r="Y14" s="150"/>
      <c r="Z14" s="148"/>
      <c r="AA14" s="149"/>
      <c r="AB14" s="150"/>
      <c r="AC14" s="148"/>
      <c r="AD14" s="149"/>
      <c r="AE14" s="150"/>
      <c r="AF14" s="148"/>
      <c r="AG14" s="149"/>
      <c r="AH14" s="150"/>
      <c r="AI14" s="148"/>
      <c r="AJ14" s="149"/>
      <c r="AK14" s="150"/>
      <c r="AL14" s="148"/>
      <c r="AM14" s="149"/>
      <c r="AN14" s="150"/>
    </row>
    <row r="15" spans="1:40" ht="15">
      <c r="A15" s="136" t="s">
        <v>182</v>
      </c>
      <c r="B15" s="142"/>
      <c r="C15" s="143"/>
      <c r="D15" s="144"/>
      <c r="E15" s="142"/>
      <c r="F15" s="143"/>
      <c r="G15" s="144"/>
      <c r="H15" s="142"/>
      <c r="I15" s="143"/>
      <c r="J15" s="144"/>
      <c r="K15" s="142"/>
      <c r="L15" s="143"/>
      <c r="M15" s="144"/>
      <c r="N15" s="142"/>
      <c r="O15" s="143"/>
      <c r="P15" s="144"/>
      <c r="Q15" s="142"/>
      <c r="R15" s="143"/>
      <c r="S15" s="144"/>
      <c r="T15" s="142"/>
      <c r="U15" s="143"/>
      <c r="V15" s="144"/>
      <c r="W15" s="142"/>
      <c r="X15" s="143"/>
      <c r="Y15" s="144"/>
      <c r="Z15" s="142"/>
      <c r="AA15" s="143"/>
      <c r="AB15" s="144"/>
      <c r="AC15" s="142"/>
      <c r="AD15" s="143"/>
      <c r="AE15" s="144"/>
      <c r="AF15" s="142"/>
      <c r="AG15" s="143"/>
      <c r="AH15" s="144"/>
      <c r="AI15" s="142"/>
      <c r="AJ15" s="143"/>
      <c r="AK15" s="144"/>
      <c r="AL15" s="142"/>
      <c r="AM15" s="143"/>
      <c r="AN15" s="144"/>
    </row>
    <row r="16" spans="1:40" ht="15">
      <c r="A16" s="136" t="s">
        <v>187</v>
      </c>
      <c r="B16" s="142"/>
      <c r="C16" s="143"/>
      <c r="D16" s="144"/>
      <c r="E16" s="142"/>
      <c r="F16" s="143"/>
      <c r="G16" s="144"/>
      <c r="H16" s="142"/>
      <c r="I16" s="143"/>
      <c r="J16" s="144"/>
      <c r="K16" s="142"/>
      <c r="L16" s="143"/>
      <c r="M16" s="144"/>
      <c r="N16" s="142"/>
      <c r="O16" s="143"/>
      <c r="P16" s="144"/>
      <c r="Q16" s="142"/>
      <c r="R16" s="143"/>
      <c r="S16" s="144"/>
      <c r="T16" s="142"/>
      <c r="U16" s="143"/>
      <c r="V16" s="144"/>
      <c r="W16" s="142"/>
      <c r="X16" s="143"/>
      <c r="Y16" s="144"/>
      <c r="Z16" s="142"/>
      <c r="AA16" s="143"/>
      <c r="AB16" s="144"/>
      <c r="AC16" s="142"/>
      <c r="AD16" s="143"/>
      <c r="AE16" s="144"/>
      <c r="AF16" s="142"/>
      <c r="AG16" s="143"/>
      <c r="AH16" s="144"/>
      <c r="AI16" s="142"/>
      <c r="AJ16" s="143"/>
      <c r="AK16" s="144"/>
      <c r="AL16" s="142"/>
      <c r="AM16" s="143"/>
      <c r="AN16" s="144"/>
    </row>
    <row r="17" spans="1:40" ht="15">
      <c r="A17" s="136" t="s">
        <v>190</v>
      </c>
      <c r="B17" s="142"/>
      <c r="C17" s="143"/>
      <c r="D17" s="144"/>
      <c r="E17" s="142"/>
      <c r="F17" s="143"/>
      <c r="G17" s="144"/>
      <c r="H17" s="142"/>
      <c r="I17" s="143"/>
      <c r="J17" s="144"/>
      <c r="K17" s="142"/>
      <c r="L17" s="143"/>
      <c r="M17" s="144"/>
      <c r="N17" s="142"/>
      <c r="O17" s="143"/>
      <c r="P17" s="144"/>
      <c r="Q17" s="142"/>
      <c r="R17" s="143"/>
      <c r="S17" s="144"/>
      <c r="T17" s="142"/>
      <c r="U17" s="143"/>
      <c r="V17" s="144"/>
      <c r="W17" s="142"/>
      <c r="X17" s="143"/>
      <c r="Y17" s="144"/>
      <c r="Z17" s="142"/>
      <c r="AA17" s="143"/>
      <c r="AB17" s="144"/>
      <c r="AC17" s="142"/>
      <c r="AD17" s="143"/>
      <c r="AE17" s="144"/>
      <c r="AF17" s="142"/>
      <c r="AG17" s="143"/>
      <c r="AH17" s="144"/>
      <c r="AI17" s="142"/>
      <c r="AJ17" s="143"/>
      <c r="AK17" s="144"/>
      <c r="AL17" s="142"/>
      <c r="AM17" s="143"/>
      <c r="AN17" s="144"/>
    </row>
    <row r="18" spans="1:40" ht="15">
      <c r="A18" s="136" t="s">
        <v>194</v>
      </c>
      <c r="B18" s="142"/>
      <c r="C18" s="143"/>
      <c r="D18" s="144"/>
      <c r="E18" s="142"/>
      <c r="F18" s="143"/>
      <c r="G18" s="144"/>
      <c r="H18" s="142"/>
      <c r="I18" s="143"/>
      <c r="J18" s="144"/>
      <c r="K18" s="142"/>
      <c r="L18" s="143"/>
      <c r="M18" s="144"/>
      <c r="N18" s="142"/>
      <c r="O18" s="143"/>
      <c r="P18" s="144"/>
      <c r="Q18" s="142"/>
      <c r="R18" s="143"/>
      <c r="S18" s="144"/>
      <c r="T18" s="142"/>
      <c r="U18" s="143"/>
      <c r="V18" s="144"/>
      <c r="W18" s="142"/>
      <c r="X18" s="143"/>
      <c r="Y18" s="144"/>
      <c r="Z18" s="142"/>
      <c r="AA18" s="143"/>
      <c r="AB18" s="144"/>
      <c r="AC18" s="142"/>
      <c r="AD18" s="143"/>
      <c r="AE18" s="144"/>
      <c r="AF18" s="142"/>
      <c r="AG18" s="143"/>
      <c r="AH18" s="144"/>
      <c r="AI18" s="142"/>
      <c r="AJ18" s="143"/>
      <c r="AK18" s="144"/>
      <c r="AL18" s="142"/>
      <c r="AM18" s="143"/>
      <c r="AN18" s="144"/>
    </row>
    <row r="19" spans="1:40" ht="15">
      <c r="A19" s="136" t="s">
        <v>198</v>
      </c>
      <c r="B19" s="142"/>
      <c r="C19" s="143"/>
      <c r="D19" s="144"/>
      <c r="E19" s="142"/>
      <c r="F19" s="143"/>
      <c r="G19" s="144"/>
      <c r="H19" s="142"/>
      <c r="I19" s="143"/>
      <c r="J19" s="144"/>
      <c r="K19" s="142"/>
      <c r="L19" s="143"/>
      <c r="M19" s="144"/>
      <c r="N19" s="142"/>
      <c r="O19" s="143"/>
      <c r="P19" s="144"/>
      <c r="Q19" s="142"/>
      <c r="R19" s="143"/>
      <c r="S19" s="144"/>
      <c r="T19" s="142"/>
      <c r="U19" s="143"/>
      <c r="V19" s="144"/>
      <c r="W19" s="142"/>
      <c r="X19" s="143"/>
      <c r="Y19" s="144"/>
      <c r="Z19" s="142"/>
      <c r="AA19" s="143"/>
      <c r="AB19" s="144"/>
      <c r="AC19" s="142"/>
      <c r="AD19" s="143"/>
      <c r="AE19" s="144"/>
      <c r="AF19" s="142"/>
      <c r="AG19" s="143"/>
      <c r="AH19" s="144"/>
      <c r="AI19" s="142"/>
      <c r="AJ19" s="143"/>
      <c r="AK19" s="144"/>
      <c r="AL19" s="142"/>
      <c r="AM19" s="143"/>
      <c r="AN19" s="144"/>
    </row>
    <row r="20" spans="1:40" ht="15">
      <c r="A20" s="136" t="s">
        <v>200</v>
      </c>
      <c r="B20" s="142"/>
      <c r="C20" s="143"/>
      <c r="D20" s="144"/>
      <c r="E20" s="142"/>
      <c r="F20" s="143"/>
      <c r="G20" s="144"/>
      <c r="H20" s="142"/>
      <c r="I20" s="143"/>
      <c r="J20" s="144"/>
      <c r="K20" s="142"/>
      <c r="L20" s="143"/>
      <c r="M20" s="144"/>
      <c r="N20" s="142"/>
      <c r="O20" s="143"/>
      <c r="P20" s="144"/>
      <c r="Q20" s="142"/>
      <c r="R20" s="143"/>
      <c r="S20" s="144"/>
      <c r="T20" s="142"/>
      <c r="U20" s="143"/>
      <c r="V20" s="144"/>
      <c r="W20" s="142"/>
      <c r="X20" s="143"/>
      <c r="Y20" s="144"/>
      <c r="Z20" s="142"/>
      <c r="AA20" s="143"/>
      <c r="AB20" s="144"/>
      <c r="AC20" s="142"/>
      <c r="AD20" s="143"/>
      <c r="AE20" s="144"/>
      <c r="AF20" s="142"/>
      <c r="AG20" s="143"/>
      <c r="AH20" s="144"/>
      <c r="AI20" s="142"/>
      <c r="AJ20" s="143"/>
      <c r="AK20" s="144"/>
      <c r="AL20" s="142"/>
      <c r="AM20" s="143"/>
      <c r="AN20" s="144"/>
    </row>
    <row r="21" spans="1:40" ht="15">
      <c r="A21" s="136" t="s">
        <v>203</v>
      </c>
      <c r="B21" s="142"/>
      <c r="C21" s="143"/>
      <c r="D21" s="144"/>
      <c r="E21" s="142"/>
      <c r="F21" s="143"/>
      <c r="G21" s="144"/>
      <c r="H21" s="142"/>
      <c r="I21" s="143"/>
      <c r="J21" s="144"/>
      <c r="K21" s="142"/>
      <c r="L21" s="143"/>
      <c r="M21" s="144"/>
      <c r="N21" s="142"/>
      <c r="O21" s="143"/>
      <c r="P21" s="144"/>
      <c r="Q21" s="142"/>
      <c r="R21" s="143"/>
      <c r="S21" s="144"/>
      <c r="T21" s="142"/>
      <c r="U21" s="143"/>
      <c r="V21" s="144"/>
      <c r="W21" s="142"/>
      <c r="X21" s="143"/>
      <c r="Y21" s="144"/>
      <c r="Z21" s="142"/>
      <c r="AA21" s="143"/>
      <c r="AB21" s="144"/>
      <c r="AC21" s="142"/>
      <c r="AD21" s="143"/>
      <c r="AE21" s="144"/>
      <c r="AF21" s="142"/>
      <c r="AG21" s="143"/>
      <c r="AH21" s="144"/>
      <c r="AI21" s="142"/>
      <c r="AJ21" s="143"/>
      <c r="AK21" s="144"/>
      <c r="AL21" s="142"/>
      <c r="AM21" s="143"/>
      <c r="AN21" s="144"/>
    </row>
    <row r="22" spans="1:40" ht="15">
      <c r="A22" s="136" t="s">
        <v>205</v>
      </c>
      <c r="B22" s="142"/>
      <c r="C22" s="143"/>
      <c r="D22" s="144"/>
      <c r="E22" s="142"/>
      <c r="F22" s="143"/>
      <c r="G22" s="144"/>
      <c r="H22" s="142"/>
      <c r="I22" s="143"/>
      <c r="J22" s="144"/>
      <c r="K22" s="142"/>
      <c r="L22" s="143"/>
      <c r="M22" s="144"/>
      <c r="N22" s="142"/>
      <c r="O22" s="143"/>
      <c r="P22" s="144"/>
      <c r="Q22" s="142"/>
      <c r="R22" s="143"/>
      <c r="S22" s="144"/>
      <c r="T22" s="142"/>
      <c r="U22" s="143"/>
      <c r="V22" s="144"/>
      <c r="W22" s="142"/>
      <c r="X22" s="143"/>
      <c r="Y22" s="144"/>
      <c r="Z22" s="142"/>
      <c r="AA22" s="143"/>
      <c r="AB22" s="144"/>
      <c r="AC22" s="142"/>
      <c r="AD22" s="143"/>
      <c r="AE22" s="144"/>
      <c r="AF22" s="142"/>
      <c r="AG22" s="143"/>
      <c r="AH22" s="144"/>
      <c r="AI22" s="142"/>
      <c r="AJ22" s="143"/>
      <c r="AK22" s="144"/>
      <c r="AL22" s="142"/>
      <c r="AM22" s="143"/>
      <c r="AN22" s="144"/>
    </row>
    <row r="23" spans="1:40" ht="15">
      <c r="A23" s="136" t="s">
        <v>207</v>
      </c>
      <c r="B23" s="142"/>
      <c r="C23" s="143"/>
      <c r="D23" s="144"/>
      <c r="E23" s="142"/>
      <c r="F23" s="143"/>
      <c r="G23" s="144"/>
      <c r="H23" s="142"/>
      <c r="I23" s="143"/>
      <c r="J23" s="144"/>
      <c r="K23" s="142"/>
      <c r="L23" s="143"/>
      <c r="M23" s="144"/>
      <c r="N23" s="142"/>
      <c r="O23" s="143"/>
      <c r="P23" s="144"/>
      <c r="Q23" s="142"/>
      <c r="R23" s="143"/>
      <c r="S23" s="144"/>
      <c r="T23" s="142"/>
      <c r="U23" s="143"/>
      <c r="V23" s="144"/>
      <c r="W23" s="142"/>
      <c r="X23" s="143"/>
      <c r="Y23" s="144"/>
      <c r="Z23" s="142"/>
      <c r="AA23" s="143"/>
      <c r="AB23" s="144"/>
      <c r="AC23" s="142"/>
      <c r="AD23" s="143"/>
      <c r="AE23" s="144"/>
      <c r="AF23" s="142"/>
      <c r="AG23" s="143"/>
      <c r="AH23" s="144"/>
      <c r="AI23" s="142"/>
      <c r="AJ23" s="143"/>
      <c r="AK23" s="144"/>
      <c r="AL23" s="142"/>
      <c r="AM23" s="143"/>
      <c r="AN23" s="144"/>
    </row>
    <row r="24" spans="1:40" ht="15">
      <c r="A24" s="136" t="s">
        <v>209</v>
      </c>
      <c r="B24" s="142"/>
      <c r="C24" s="143"/>
      <c r="D24" s="144"/>
      <c r="E24" s="142"/>
      <c r="F24" s="143"/>
      <c r="G24" s="144"/>
      <c r="H24" s="142"/>
      <c r="I24" s="143"/>
      <c r="J24" s="144"/>
      <c r="K24" s="142"/>
      <c r="L24" s="143"/>
      <c r="M24" s="144"/>
      <c r="N24" s="142"/>
      <c r="O24" s="143"/>
      <c r="P24" s="144"/>
      <c r="Q24" s="142"/>
      <c r="R24" s="143"/>
      <c r="S24" s="144"/>
      <c r="T24" s="142"/>
      <c r="U24" s="143"/>
      <c r="V24" s="144"/>
      <c r="W24" s="142"/>
      <c r="X24" s="143"/>
      <c r="Y24" s="144"/>
      <c r="Z24" s="142"/>
      <c r="AA24" s="143"/>
      <c r="AB24" s="144"/>
      <c r="AC24" s="142"/>
      <c r="AD24" s="143"/>
      <c r="AE24" s="144"/>
      <c r="AF24" s="142"/>
      <c r="AG24" s="143"/>
      <c r="AH24" s="144"/>
      <c r="AI24" s="142"/>
      <c r="AJ24" s="143"/>
      <c r="AK24" s="144"/>
      <c r="AL24" s="142"/>
      <c r="AM24" s="143"/>
      <c r="AN24" s="144"/>
    </row>
    <row r="25" spans="1:40" ht="15">
      <c r="A25" s="136" t="s">
        <v>212</v>
      </c>
      <c r="B25" s="142"/>
      <c r="C25" s="143"/>
      <c r="D25" s="144"/>
      <c r="E25" s="142"/>
      <c r="F25" s="143"/>
      <c r="G25" s="144"/>
      <c r="H25" s="142"/>
      <c r="I25" s="143"/>
      <c r="J25" s="144"/>
      <c r="K25" s="142"/>
      <c r="L25" s="143"/>
      <c r="M25" s="144"/>
      <c r="N25" s="142"/>
      <c r="O25" s="143"/>
      <c r="P25" s="144"/>
      <c r="Q25" s="142"/>
      <c r="R25" s="143"/>
      <c r="S25" s="144"/>
      <c r="T25" s="142"/>
      <c r="U25" s="143"/>
      <c r="V25" s="144"/>
      <c r="W25" s="142"/>
      <c r="X25" s="143"/>
      <c r="Y25" s="144"/>
      <c r="Z25" s="142"/>
      <c r="AA25" s="143"/>
      <c r="AB25" s="144"/>
      <c r="AC25" s="142"/>
      <c r="AD25" s="143"/>
      <c r="AE25" s="144"/>
      <c r="AF25" s="142"/>
      <c r="AG25" s="143"/>
      <c r="AH25" s="144"/>
      <c r="AI25" s="142"/>
      <c r="AJ25" s="143"/>
      <c r="AK25" s="144"/>
      <c r="AL25" s="142"/>
      <c r="AM25" s="143"/>
      <c r="AN25" s="144"/>
    </row>
    <row r="26" spans="1:40" ht="15">
      <c r="A26" s="136" t="s">
        <v>214</v>
      </c>
      <c r="B26" s="142"/>
      <c r="C26" s="143"/>
      <c r="D26" s="144"/>
      <c r="E26" s="142"/>
      <c r="F26" s="143"/>
      <c r="G26" s="144"/>
      <c r="H26" s="142"/>
      <c r="I26" s="143"/>
      <c r="J26" s="144"/>
      <c r="K26" s="142"/>
      <c r="L26" s="143"/>
      <c r="M26" s="144"/>
      <c r="N26" s="142"/>
      <c r="O26" s="143"/>
      <c r="P26" s="144"/>
      <c r="Q26" s="142"/>
      <c r="R26" s="143"/>
      <c r="S26" s="144"/>
      <c r="T26" s="142"/>
      <c r="U26" s="143"/>
      <c r="V26" s="144"/>
      <c r="W26" s="142"/>
      <c r="X26" s="143"/>
      <c r="Y26" s="144"/>
      <c r="Z26" s="142"/>
      <c r="AA26" s="143"/>
      <c r="AB26" s="144"/>
      <c r="AC26" s="142"/>
      <c r="AD26" s="143"/>
      <c r="AE26" s="144"/>
      <c r="AF26" s="142"/>
      <c r="AG26" s="143"/>
      <c r="AH26" s="144"/>
      <c r="AI26" s="142"/>
      <c r="AJ26" s="143"/>
      <c r="AK26" s="144"/>
      <c r="AL26" s="142"/>
      <c r="AM26" s="143"/>
      <c r="AN26" s="144"/>
    </row>
    <row r="27" spans="1:40" ht="15.75" thickBot="1">
      <c r="A27" s="137" t="s">
        <v>217</v>
      </c>
      <c r="B27" s="145"/>
      <c r="C27" s="146"/>
      <c r="D27" s="147"/>
      <c r="E27" s="145"/>
      <c r="F27" s="146"/>
      <c r="G27" s="147"/>
      <c r="H27" s="145"/>
      <c r="I27" s="146"/>
      <c r="J27" s="147"/>
      <c r="K27" s="145"/>
      <c r="L27" s="146"/>
      <c r="M27" s="147"/>
      <c r="N27" s="145"/>
      <c r="O27" s="146"/>
      <c r="P27" s="147"/>
      <c r="Q27" s="145"/>
      <c r="R27" s="146"/>
      <c r="S27" s="147"/>
      <c r="T27" s="145"/>
      <c r="U27" s="146"/>
      <c r="V27" s="147"/>
      <c r="W27" s="145"/>
      <c r="X27" s="146"/>
      <c r="Y27" s="147"/>
      <c r="Z27" s="145"/>
      <c r="AA27" s="146"/>
      <c r="AB27" s="147"/>
      <c r="AC27" s="145"/>
      <c r="AD27" s="146"/>
      <c r="AE27" s="147"/>
      <c r="AF27" s="145"/>
      <c r="AG27" s="146"/>
      <c r="AH27" s="147"/>
      <c r="AI27" s="145"/>
      <c r="AJ27" s="146"/>
      <c r="AK27" s="147"/>
      <c r="AL27" s="145"/>
      <c r="AM27" s="146"/>
      <c r="AN27" s="147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Klinikum Mannheim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Berg</cp:lastModifiedBy>
  <cp:lastPrinted>2010-12-02T13:10:39Z</cp:lastPrinted>
  <dcterms:created xsi:type="dcterms:W3CDTF">2010-11-17T09:56:07Z</dcterms:created>
  <dcterms:modified xsi:type="dcterms:W3CDTF">2010-12-08T09:58:24Z</dcterms:modified>
  <cp:category/>
  <cp:version/>
  <cp:contentType/>
  <cp:contentStatus/>
</cp:coreProperties>
</file>